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S" sheetId="1" r:id="rId3"/>
    <sheet state="visible" name="CAP TABLE" sheetId="2" r:id="rId4"/>
    <sheet state="visible" name="WATERFALL" sheetId="3" r:id="rId5"/>
  </sheets>
  <definedNames/>
  <calcPr/>
</workbook>
</file>

<file path=xl/sharedStrings.xml><?xml version="1.0" encoding="utf-8"?>
<sst xmlns="http://schemas.openxmlformats.org/spreadsheetml/2006/main" count="79" uniqueCount="58">
  <si>
    <t>This template is from the www.Foundersuite.com collection.  Please share it with attribution.</t>
  </si>
  <si>
    <t>Capitalization Table Worksheet</t>
  </si>
  <si>
    <t>(yellow boxes are your inputs)</t>
  </si>
  <si>
    <t>Company Name:</t>
  </si>
  <si>
    <t>Acme, Inc.</t>
  </si>
  <si>
    <t>FOUNDERS ROUND + EMPLOYEE OPTIONS</t>
  </si>
  <si>
    <t>Enter # Shares authorized at the start of the Company</t>
  </si>
  <si>
    <t>Enter Founders Below</t>
  </si>
  <si>
    <t>Enter % Ownership</t>
  </si>
  <si>
    <t>John</t>
  </si>
  <si>
    <t>Jessica</t>
  </si>
  <si>
    <t>Joan</t>
  </si>
  <si>
    <t>Employee Options</t>
  </si>
  <si>
    <t>Total</t>
  </si>
  <si>
    <t>Founders + Employee Options must add up to 100% at all times</t>
  </si>
  <si>
    <t>Year Founded</t>
  </si>
  <si>
    <t>FRIENDS &amp; FAMILY ROUND #1 - CONVERTIBLE NOTE ROUND</t>
  </si>
  <si>
    <t>Discount to Series A</t>
  </si>
  <si>
    <t>Series A Pre-</t>
  </si>
  <si>
    <t>F&amp;F Conversion</t>
  </si>
  <si>
    <t xml:space="preserve">F&amp;F </t>
  </si>
  <si>
    <t>Amount Raised</t>
  </si>
  <si>
    <t>Pre-Money Valuation</t>
  </si>
  <si>
    <t>Money Valuation</t>
  </si>
  <si>
    <t>Valuation</t>
  </si>
  <si>
    <t>Equity %</t>
  </si>
  <si>
    <t>Family &amp; Friends Round #1</t>
  </si>
  <si>
    <t>When Raised</t>
  </si>
  <si>
    <t xml:space="preserve">FAMILY FRIENDS ROUND #2 - CONVERTIBLE NOTE ROUND </t>
  </si>
  <si>
    <t>Family &amp; Friends Round #2</t>
  </si>
  <si>
    <t>Angel / Seed Round</t>
  </si>
  <si>
    <t>Participating</t>
  </si>
  <si>
    <t>Enter % Percentage</t>
  </si>
  <si>
    <t>Return Pref:</t>
  </si>
  <si>
    <t>Dividend</t>
  </si>
  <si>
    <t>Angel /  Seed Investors</t>
  </si>
  <si>
    <t>Capital Raised</t>
  </si>
  <si>
    <t>CONVERTIBLE NOTE ROUND - PRE-SERIES A</t>
  </si>
  <si>
    <t xml:space="preserve"> Conversion</t>
  </si>
  <si>
    <t>Investor name</t>
  </si>
  <si>
    <t>Reid Hoffman</t>
  </si>
  <si>
    <t>SERIES A ROUND</t>
  </si>
  <si>
    <t>Preferred</t>
  </si>
  <si>
    <t>Cumulative</t>
  </si>
  <si>
    <t>Fund Name</t>
  </si>
  <si>
    <t>Andreessen Horowitz</t>
  </si>
  <si>
    <t>Founders Round</t>
  </si>
  <si>
    <t>Family &amp; Friend</t>
  </si>
  <si>
    <t>Series A</t>
  </si>
  <si>
    <t>Series B</t>
  </si>
  <si>
    <t>Total Shares</t>
  </si>
  <si>
    <t>New Shares</t>
  </si>
  <si>
    <t>Price Per Share</t>
  </si>
  <si>
    <t>Buyout Price</t>
  </si>
  <si>
    <t>Exit Year</t>
  </si>
  <si>
    <t>Return Preferences</t>
  </si>
  <si>
    <t>Proceeds to the Common Equity Holders</t>
  </si>
  <si>
    <t>Cummulative Dividends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</si>
</sst>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;(#,##0)"/>
    <numFmt numFmtId="165" formatCode="$#,##0;($#,##0)"/>
    <numFmt numFmtId="166" formatCode="$#,##0.00;($#,##0.00)"/>
    <numFmt numFmtId="167" formatCode="#,##0.00;(#,##0.00)"/>
    <numFmt numFmtId="168" formatCode="$#,##0;(#,##0)"/>
    <numFmt numFmtId="169" formatCode="m/d/yyyy h:mm:ss"/>
    <numFmt numFmtId="170" formatCode="$#,##0 ;($#,##0)"/>
  </numFmts>
  <fonts count="12">
    <font>
      <sz val="10.0"/>
      <color rgb="FF000000"/>
      <name val="Arial"/>
    </font>
    <font>
      <b/>
      <sz val="8.0"/>
      <color rgb="FF0000FF"/>
    </font>
    <font>
      <sz val="20.0"/>
      <color rgb="FF000000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000000"/>
    </font>
    <font/>
    <font>
      <b/>
      <sz val="20.0"/>
      <color rgb="FF000000"/>
      <name val="Calibri"/>
    </font>
    <font>
      <b/>
      <sz val="16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8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D6E3BC"/>
        <bgColor rgb="FFD6E3BC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2" fontId="2" numFmtId="0" xfId="0" applyAlignment="1" applyFill="1" applyFont="1">
      <alignment readingOrder="0" shrinkToFit="0" vertical="bottom" wrapText="0"/>
    </xf>
    <xf borderId="0" fillId="2" fontId="3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0" fillId="2" fontId="4" numFmtId="0" xfId="0" applyAlignment="1" applyFont="1">
      <alignment readingOrder="0"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2" fillId="2" fontId="4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shrinkToFit="0" vertical="bottom" wrapText="0"/>
    </xf>
    <xf borderId="4" fillId="2" fontId="3" numFmtId="164" xfId="0" applyAlignment="1" applyBorder="1" applyFont="1" applyNumberForma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readingOrder="0" shrinkToFit="0" vertical="bottom" wrapText="0"/>
    </xf>
    <xf borderId="7" fillId="2" fontId="3" numFmtId="0" xfId="0" applyAlignment="1" applyBorder="1" applyFont="1">
      <alignment shrinkToFit="0" vertical="bottom" wrapText="0"/>
    </xf>
    <xf borderId="8" fillId="3" fontId="3" numFmtId="164" xfId="0" applyAlignment="1" applyBorder="1" applyFill="1" applyFont="1" applyNumberFormat="1">
      <alignment horizontal="center" readingOrder="0" shrinkToFit="0" vertical="bottom" wrapText="0"/>
    </xf>
    <xf borderId="4" fillId="0" fontId="6" numFmtId="0" xfId="0" applyAlignment="1" applyBorder="1" applyFont="1">
      <alignment shrinkToFit="0" wrapText="1"/>
    </xf>
    <xf borderId="6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shrinkToFit="0" vertical="bottom" wrapText="0"/>
    </xf>
    <xf borderId="3" fillId="2" fontId="3" numFmtId="164" xfId="0" applyAlignment="1" applyBorder="1" applyFont="1" applyNumberFormat="1">
      <alignment shrinkToFit="0" vertical="bottom" wrapText="0"/>
    </xf>
    <xf borderId="9" fillId="2" fontId="4" numFmtId="0" xfId="0" applyAlignment="1" applyBorder="1" applyFont="1">
      <alignment readingOrder="0" shrinkToFit="0" vertical="bottom" wrapText="0"/>
    </xf>
    <xf borderId="10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6" fillId="2" fontId="3" numFmtId="164" xfId="0" applyAlignment="1" applyBorder="1" applyFont="1" applyNumberFormat="1">
      <alignment readingOrder="0" shrinkToFit="0" vertical="bottom" wrapText="0"/>
    </xf>
    <xf borderId="7" fillId="2" fontId="3" numFmtId="164" xfId="0" applyAlignment="1" applyBorder="1" applyFont="1" applyNumberFormat="1">
      <alignment shrinkToFit="0" vertical="bottom" wrapText="0"/>
    </xf>
    <xf borderId="11" fillId="3" fontId="3" numFmtId="3" xfId="0" applyAlignment="1" applyBorder="1" applyFont="1" applyNumberFormat="1">
      <alignment horizontal="center" readingOrder="0" shrinkToFit="0" vertical="bottom" wrapText="0"/>
    </xf>
    <xf borderId="6" fillId="2" fontId="3" numFmtId="164" xfId="0" applyAlignment="1" applyBorder="1" applyFont="1" applyNumberFormat="1">
      <alignment shrinkToFit="0" vertical="bottom" wrapText="0"/>
    </xf>
    <xf borderId="0" fillId="2" fontId="3" numFmtId="164" xfId="0" applyAlignment="1" applyFont="1" applyNumberFormat="1">
      <alignment shrinkToFit="0" vertical="bottom" wrapText="0"/>
    </xf>
    <xf borderId="9" fillId="2" fontId="3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center" readingOrder="0" shrinkToFit="0" vertical="bottom" wrapText="0"/>
    </xf>
    <xf borderId="11" fillId="3" fontId="3" numFmtId="0" xfId="0" applyAlignment="1" applyBorder="1" applyFont="1">
      <alignment readingOrder="0" shrinkToFit="0" vertical="bottom" wrapText="0"/>
    </xf>
    <xf borderId="11" fillId="3" fontId="3" numFmtId="9" xfId="0" applyAlignment="1" applyBorder="1" applyFont="1" applyNumberFormat="1">
      <alignment horizontal="center" readingOrder="0" shrinkToFit="0" vertical="bottom" wrapText="0"/>
    </xf>
    <xf borderId="11" fillId="3" fontId="3" numFmtId="0" xfId="0" applyAlignment="1" applyBorder="1" applyFont="1">
      <alignment shrinkToFit="0" vertical="bottom" wrapText="0"/>
    </xf>
    <xf borderId="4" fillId="2" fontId="3" numFmtId="9" xfId="0" applyAlignment="1" applyBorder="1" applyFont="1" applyNumberFormat="1">
      <alignment horizontal="center" shrinkToFit="0" vertical="bottom" wrapText="0"/>
    </xf>
    <xf borderId="3" fillId="2" fontId="3" numFmtId="9" xfId="0" applyAlignment="1" applyBorder="1" applyFont="1" applyNumberFormat="1">
      <alignment horizontal="center" shrinkToFit="0" vertical="bottom" wrapText="0"/>
    </xf>
    <xf borderId="0" fillId="2" fontId="4" numFmtId="164" xfId="0" applyAlignment="1" applyFont="1" applyNumberFormat="1">
      <alignment shrinkToFit="0" vertical="bottom" wrapText="0"/>
    </xf>
    <xf borderId="0" fillId="4" fontId="4" numFmtId="9" xfId="0" applyAlignment="1" applyFill="1" applyFont="1" applyNumberFormat="1">
      <alignment horizontal="center" shrinkToFit="0" vertical="bottom" wrapText="0"/>
    </xf>
    <xf borderId="0" fillId="2" fontId="3" numFmtId="0" xfId="0" applyAlignment="1" applyFont="1">
      <alignment horizontal="left" readingOrder="0" shrinkToFit="0" vertical="bottom" wrapText="0"/>
    </xf>
    <xf borderId="0" fillId="2" fontId="3" numFmtId="9" xfId="0" applyAlignment="1" applyFont="1" applyNumberFormat="1">
      <alignment horizontal="center" shrinkToFit="0" vertical="bottom" wrapText="0"/>
    </xf>
    <xf borderId="12" fillId="2" fontId="3" numFmtId="0" xfId="0" applyAlignment="1" applyBorder="1" applyFont="1">
      <alignment readingOrder="0" shrinkToFit="0" vertical="bottom" wrapText="0"/>
    </xf>
    <xf borderId="6" fillId="2" fontId="4" numFmtId="0" xfId="0" applyAlignment="1" applyBorder="1" applyFont="1">
      <alignment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1" fillId="2" fontId="3" numFmtId="164" xfId="0" applyAlignment="1" applyBorder="1" applyFont="1" applyNumberFormat="1">
      <alignment horizontal="center" readingOrder="0" shrinkToFit="0" vertical="bottom" wrapText="0"/>
    </xf>
    <xf borderId="6" fillId="2" fontId="3" numFmtId="0" xfId="0" applyAlignment="1" applyBorder="1" applyFont="1">
      <alignment readingOrder="0" shrinkToFit="0" vertical="bottom" wrapText="0"/>
    </xf>
    <xf borderId="11" fillId="3" fontId="3" numFmtId="165" xfId="0" applyAlignment="1" applyBorder="1" applyFont="1" applyNumberFormat="1">
      <alignment readingOrder="0" shrinkToFit="0" vertical="bottom" wrapText="0"/>
    </xf>
    <xf borderId="6" fillId="2" fontId="3" numFmtId="165" xfId="0" applyAlignment="1" applyBorder="1" applyFont="1" applyNumberFormat="1">
      <alignment horizontal="center" shrinkToFit="0" vertical="bottom" wrapText="0"/>
    </xf>
    <xf borderId="0" fillId="2" fontId="3" numFmtId="165" xfId="0" applyAlignment="1" applyFont="1" applyNumberFormat="1">
      <alignment shrinkToFit="0" vertical="bottom" wrapText="0"/>
    </xf>
    <xf borderId="0" fillId="2" fontId="3" numFmtId="10" xfId="0" applyAlignment="1" applyFont="1" applyNumberFormat="1">
      <alignment horizontal="center" shrinkToFit="0" vertical="bottom" wrapText="0"/>
    </xf>
    <xf borderId="11" fillId="5" fontId="3" numFmtId="0" xfId="0" applyAlignment="1" applyBorder="1" applyFill="1" applyFont="1">
      <alignment readingOrder="0" shrinkToFit="0" vertical="bottom" wrapText="0"/>
    </xf>
    <xf borderId="0" fillId="2" fontId="3" numFmtId="0" xfId="0" applyAlignment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6" fillId="2" fontId="3" numFmtId="165" xfId="0" applyAlignment="1" applyBorder="1" applyFont="1" applyNumberFormat="1">
      <alignment horizontal="left" shrinkToFit="0" vertical="bottom" wrapText="0"/>
    </xf>
    <xf borderId="1" fillId="2" fontId="3" numFmtId="164" xfId="0" applyAlignment="1" applyBorder="1" applyFont="1" applyNumberFormat="1">
      <alignment shrinkToFit="0" vertical="bottom" wrapText="0"/>
    </xf>
    <xf borderId="3" fillId="2" fontId="3" numFmtId="166" xfId="0" applyAlignment="1" applyBorder="1" applyFont="1" applyNumberFormat="1">
      <alignment shrinkToFit="0" vertical="bottom" wrapText="0"/>
    </xf>
    <xf borderId="3" fillId="2" fontId="3" numFmtId="10" xfId="0" applyAlignment="1" applyBorder="1" applyFont="1" applyNumberFormat="1">
      <alignment horizontal="center" shrinkToFit="0" vertical="bottom" wrapText="0"/>
    </xf>
    <xf borderId="5" fillId="2" fontId="3" numFmtId="167" xfId="0" applyAlignment="1" applyBorder="1" applyFont="1" applyNumberFormat="1">
      <alignment shrinkToFit="0" vertical="bottom" wrapText="0"/>
    </xf>
    <xf borderId="0" fillId="2" fontId="3" numFmtId="166" xfId="0" applyAlignment="1" applyFont="1" applyNumberFormat="1">
      <alignment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2" fontId="3" numFmtId="167" xfId="0" applyAlignment="1" applyFont="1" applyNumberFormat="1">
      <alignment shrinkToFit="0" vertical="bottom" wrapText="0"/>
    </xf>
    <xf borderId="1" fillId="2" fontId="3" numFmtId="166" xfId="0" applyAlignment="1" applyBorder="1" applyFont="1" applyNumberFormat="1">
      <alignment readingOrder="0" shrinkToFit="0" vertical="bottom" wrapText="0"/>
    </xf>
    <xf borderId="1" fillId="2" fontId="3" numFmtId="10" xfId="0" applyAlignment="1" applyBorder="1" applyFont="1" applyNumberFormat="1">
      <alignment horizontal="center" readingOrder="0" shrinkToFit="0" vertical="bottom" wrapText="0"/>
    </xf>
    <xf borderId="1" fillId="2" fontId="3" numFmtId="0" xfId="0" applyAlignment="1" applyBorder="1" applyFont="1">
      <alignment readingOrder="0" shrinkToFit="0" vertical="bottom" wrapText="0"/>
    </xf>
    <xf borderId="1" fillId="2" fontId="3" numFmtId="167" xfId="0" applyAlignment="1" applyBorder="1" applyFont="1" applyNumberFormat="1">
      <alignment horizontal="left" readingOrder="0" shrinkToFit="0" vertical="bottom" wrapText="0"/>
    </xf>
    <xf borderId="11" fillId="2" fontId="3" numFmtId="165" xfId="0" applyAlignment="1" applyBorder="1" applyFont="1" applyNumberFormat="1">
      <alignment horizontal="center" shrinkToFit="0" vertical="bottom" wrapText="0"/>
    </xf>
    <xf borderId="11" fillId="3" fontId="3" numFmtId="0" xfId="0" applyAlignment="1" applyBorder="1" applyFont="1">
      <alignment horizontal="center" readingOrder="0" shrinkToFit="0" vertical="bottom" wrapText="0"/>
    </xf>
    <xf borderId="12" fillId="2" fontId="3" numFmtId="0" xfId="0" applyAlignment="1" applyBorder="1" applyFont="1">
      <alignment shrinkToFit="0" vertical="bottom" wrapText="0"/>
    </xf>
    <xf borderId="3" fillId="2" fontId="3" numFmtId="165" xfId="0" applyAlignment="1" applyBorder="1" applyFont="1" applyNumberFormat="1">
      <alignment shrinkToFit="0" vertical="bottom" wrapText="0"/>
    </xf>
    <xf borderId="3" fillId="2" fontId="3" numFmtId="165" xfId="0" applyAlignment="1" applyBorder="1" applyFont="1" applyNumberFormat="1">
      <alignment horizontal="center" shrinkToFit="0" vertical="bottom" wrapText="0"/>
    </xf>
    <xf borderId="7" fillId="2" fontId="3" numFmtId="9" xfId="0" applyAlignment="1" applyBorder="1" applyFont="1" applyNumberForma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  <xf borderId="10" fillId="2" fontId="4" numFmtId="0" xfId="0" applyAlignment="1" applyBorder="1" applyFont="1">
      <alignment shrinkToFit="0" vertical="bottom" wrapText="0"/>
    </xf>
    <xf borderId="0" fillId="2" fontId="3" numFmtId="165" xfId="0" applyAlignment="1" applyFont="1" applyNumberFormat="1">
      <alignment horizontal="center" shrinkToFit="0" vertical="bottom" wrapText="0"/>
    </xf>
    <xf borderId="0" fillId="2" fontId="3" numFmtId="167" xfId="0" applyAlignment="1" applyFont="1" applyNumberFormat="1">
      <alignment horizontal="left" readingOrder="0" shrinkToFit="0" vertical="bottom" wrapText="0"/>
    </xf>
    <xf borderId="11" fillId="3" fontId="3" numFmtId="165" xfId="0" applyAlignment="1" applyBorder="1" applyFont="1" applyNumberFormat="1">
      <alignment shrinkToFit="0" vertical="bottom" wrapText="0"/>
    </xf>
    <xf borderId="11" fillId="3" fontId="3" numFmtId="9" xfId="0" applyAlignment="1" applyBorder="1" applyFont="1" applyNumberFormat="1">
      <alignment horizontal="center" shrinkToFit="0" vertical="bottom" wrapText="0"/>
    </xf>
    <xf borderId="11" fillId="2" fontId="3" numFmtId="168" xfId="0" applyAlignment="1" applyBorder="1" applyFont="1" applyNumberFormat="1">
      <alignment horizontal="center" shrinkToFit="0" vertical="bottom" wrapText="0"/>
    </xf>
    <xf borderId="9" fillId="2" fontId="3" numFmtId="0" xfId="0" applyAlignment="1" applyBorder="1" applyFont="1">
      <alignment shrinkToFit="0" vertical="bottom" wrapText="0"/>
    </xf>
    <xf borderId="0" fillId="2" fontId="7" numFmtId="0" xfId="0" applyAlignment="1" applyFont="1">
      <alignment shrinkToFit="0" vertical="bottom" wrapText="0"/>
    </xf>
    <xf borderId="0" fillId="2" fontId="7" numFmtId="0" xfId="0" applyAlignment="1" applyFont="1">
      <alignment shrinkToFit="0" vertical="bottom" wrapText="0"/>
    </xf>
    <xf borderId="0" fillId="2" fontId="7" numFmtId="169" xfId="0" applyAlignment="1" applyFont="1" applyNumberFormat="1">
      <alignment shrinkToFit="0" vertical="bottom" wrapText="0"/>
    </xf>
    <xf borderId="0" fillId="2" fontId="7" numFmtId="0" xfId="0" applyAlignment="1" applyFont="1">
      <alignment horizontal="center" shrinkToFit="0" vertical="bottom" wrapText="0"/>
    </xf>
    <xf borderId="0" fillId="2" fontId="8" numFmtId="0" xfId="0" applyAlignment="1" applyFont="1">
      <alignment shrinkToFit="0" vertical="bottom" wrapText="0"/>
    </xf>
    <xf borderId="11" fillId="2" fontId="9" numFmtId="0" xfId="0" applyAlignment="1" applyBorder="1" applyFont="1">
      <alignment horizontal="center" readingOrder="0" shrinkToFit="0" vertical="bottom" wrapText="0"/>
    </xf>
    <xf borderId="11" fillId="2" fontId="10" numFmtId="0" xfId="0" applyAlignment="1" applyBorder="1" applyFont="1">
      <alignment horizontal="center" shrinkToFit="0" vertical="bottom" wrapText="0"/>
    </xf>
    <xf borderId="11" fillId="2" fontId="10" numFmtId="0" xfId="0" applyAlignment="1" applyBorder="1" applyFont="1">
      <alignment shrinkToFit="0" vertical="bottom" wrapText="0"/>
    </xf>
    <xf borderId="0" fillId="2" fontId="10" numFmtId="0" xfId="0" applyAlignment="1" applyFont="1">
      <alignment shrinkToFit="0" vertical="bottom" wrapText="0"/>
    </xf>
    <xf borderId="13" fillId="2" fontId="10" numFmtId="164" xfId="0" applyAlignment="1" applyBorder="1" applyFont="1" applyNumberFormat="1">
      <alignment shrinkToFit="0" vertical="bottom" wrapText="0"/>
    </xf>
    <xf borderId="13" fillId="2" fontId="10" numFmtId="9" xfId="0" applyAlignment="1" applyBorder="1" applyFont="1" applyNumberFormat="1">
      <alignment horizontal="center" shrinkToFit="0" vertical="bottom" wrapText="0"/>
    </xf>
    <xf borderId="13" fillId="2" fontId="10" numFmtId="10" xfId="0" applyAlignment="1" applyBorder="1" applyFont="1" applyNumberFormat="1">
      <alignment shrinkToFit="0" vertical="bottom" wrapText="0"/>
    </xf>
    <xf borderId="13" fillId="2" fontId="10" numFmtId="164" xfId="0" applyAlignment="1" applyBorder="1" applyFont="1" applyNumberFormat="1">
      <alignment horizontal="center" shrinkToFit="0" vertical="bottom" wrapText="0"/>
    </xf>
    <xf borderId="12" fillId="2" fontId="10" numFmtId="164" xfId="0" applyAlignment="1" applyBorder="1" applyFont="1" applyNumberFormat="1">
      <alignment shrinkToFit="0" vertical="bottom" wrapText="0"/>
    </xf>
    <xf borderId="12" fillId="2" fontId="10" numFmtId="9" xfId="0" applyAlignment="1" applyBorder="1" applyFont="1" applyNumberFormat="1">
      <alignment horizontal="center" shrinkToFit="0" vertical="bottom" wrapText="0"/>
    </xf>
    <xf borderId="12" fillId="2" fontId="10" numFmtId="10" xfId="0" applyAlignment="1" applyBorder="1" applyFont="1" applyNumberFormat="1">
      <alignment shrinkToFit="0" vertical="bottom" wrapText="0"/>
    </xf>
    <xf borderId="12" fillId="2" fontId="10" numFmtId="164" xfId="0" applyAlignment="1" applyBorder="1" applyFont="1" applyNumberFormat="1">
      <alignment horizontal="center" shrinkToFit="0" vertical="bottom" wrapText="0"/>
    </xf>
    <xf borderId="12" fillId="2" fontId="10" numFmtId="0" xfId="0" applyAlignment="1" applyBorder="1" applyFont="1">
      <alignment shrinkToFit="0" vertical="bottom" wrapText="0"/>
    </xf>
    <xf borderId="12" fillId="2" fontId="10" numFmtId="0" xfId="0" applyAlignment="1" applyBorder="1" applyFont="1">
      <alignment horizontal="center" shrinkToFit="0" vertical="bottom" wrapText="0"/>
    </xf>
    <xf borderId="12" fillId="2" fontId="10" numFmtId="10" xfId="0" applyAlignment="1" applyBorder="1" applyFont="1" applyNumberFormat="1">
      <alignment shrinkToFit="0" vertical="bottom" wrapText="0"/>
    </xf>
    <xf borderId="14" fillId="2" fontId="10" numFmtId="0" xfId="0" applyAlignment="1" applyBorder="1" applyFont="1">
      <alignment shrinkToFit="0" vertical="bottom" wrapText="0"/>
    </xf>
    <xf borderId="14" fillId="2" fontId="10" numFmtId="0" xfId="0" applyAlignment="1" applyBorder="1" applyFont="1">
      <alignment horizontal="center" shrinkToFit="0" vertical="bottom" wrapText="0"/>
    </xf>
    <xf borderId="14" fillId="2" fontId="10" numFmtId="10" xfId="0" applyAlignment="1" applyBorder="1" applyFont="1" applyNumberFormat="1">
      <alignment shrinkToFit="0" vertical="bottom" wrapText="0"/>
    </xf>
    <xf borderId="14" fillId="2" fontId="10" numFmtId="164" xfId="0" applyAlignment="1" applyBorder="1" applyFont="1" applyNumberFormat="1">
      <alignment shrinkToFit="0" vertical="bottom" wrapText="0"/>
    </xf>
    <xf borderId="14" fillId="2" fontId="10" numFmtId="10" xfId="0" applyAlignment="1" applyBorder="1" applyFont="1" applyNumberFormat="1">
      <alignment shrinkToFit="0" vertical="bottom" wrapText="0"/>
    </xf>
    <xf borderId="3" fillId="2" fontId="10" numFmtId="0" xfId="0" applyAlignment="1" applyBorder="1" applyFont="1">
      <alignment horizontal="center" shrinkToFit="0" vertical="bottom" wrapText="0"/>
    </xf>
    <xf borderId="3" fillId="2" fontId="10" numFmtId="164" xfId="0" applyAlignment="1" applyBorder="1" applyFont="1" applyNumberFormat="1">
      <alignment shrinkToFit="0" vertical="bottom" wrapText="0"/>
    </xf>
    <xf borderId="3" fillId="2" fontId="10" numFmtId="9" xfId="0" applyAlignment="1" applyBorder="1" applyFont="1" applyNumberFormat="1">
      <alignment shrinkToFit="0" vertical="bottom" wrapText="0"/>
    </xf>
    <xf borderId="1" fillId="2" fontId="10" numFmtId="0" xfId="0" applyAlignment="1" applyBorder="1" applyFont="1">
      <alignment horizontal="center" shrinkToFit="0" vertical="bottom" wrapText="0"/>
    </xf>
    <xf borderId="1" fillId="2" fontId="10" numFmtId="9" xfId="0" applyAlignment="1" applyBorder="1" applyFont="1" applyNumberFormat="1">
      <alignment shrinkToFit="0" vertical="bottom" wrapText="0"/>
    </xf>
    <xf borderId="7" fillId="2" fontId="10" numFmtId="0" xfId="0" applyAlignment="1" applyBorder="1" applyFont="1">
      <alignment readingOrder="0" shrinkToFit="0" vertical="bottom" wrapText="0"/>
    </xf>
    <xf borderId="11" fillId="2" fontId="10" numFmtId="164" xfId="0" applyAlignment="1" applyBorder="1" applyFont="1" applyNumberFormat="1">
      <alignment shrinkToFit="0" vertical="bottom" wrapText="0"/>
    </xf>
    <xf borderId="11" fillId="2" fontId="10" numFmtId="9" xfId="0" applyAlignment="1" applyBorder="1" applyFont="1" applyNumberFormat="1">
      <alignment horizontal="center" shrinkToFit="0" vertical="bottom" wrapText="0"/>
    </xf>
    <xf borderId="11" fillId="2" fontId="10" numFmtId="9" xfId="0" applyAlignment="1" applyBorder="1" applyFont="1" applyNumberFormat="1">
      <alignment shrinkToFit="0" vertical="bottom" wrapText="0"/>
    </xf>
    <xf borderId="11" fillId="2" fontId="10" numFmtId="10" xfId="0" applyAlignment="1" applyBorder="1" applyFont="1" applyNumberFormat="1">
      <alignment shrinkToFit="0" vertical="bottom" wrapText="0"/>
    </xf>
    <xf borderId="4" fillId="2" fontId="3" numFmtId="0" xfId="0" applyAlignment="1" applyBorder="1" applyFont="1">
      <alignment shrinkToFit="0" vertical="bottom" wrapText="0"/>
    </xf>
    <xf borderId="4" fillId="2" fontId="10" numFmtId="0" xfId="0" applyAlignment="1" applyBorder="1" applyFont="1">
      <alignment horizontal="center" shrinkToFit="0" vertical="bottom" wrapText="0"/>
    </xf>
    <xf borderId="8" fillId="2" fontId="10" numFmtId="0" xfId="0" applyAlignment="1" applyBorder="1" applyFont="1">
      <alignment readingOrder="0" shrinkToFit="0" vertical="bottom" wrapText="0"/>
    </xf>
    <xf borderId="4" fillId="2" fontId="10" numFmtId="164" xfId="0" applyAlignment="1" applyBorder="1" applyFont="1" applyNumberFormat="1">
      <alignment shrinkToFit="0" vertical="bottom" wrapText="0"/>
    </xf>
    <xf borderId="4" fillId="2" fontId="10" numFmtId="0" xfId="0" applyAlignment="1" applyBorder="1" applyFont="1">
      <alignment shrinkToFit="0" vertical="bottom" wrapText="0"/>
    </xf>
    <xf borderId="15" fillId="2" fontId="10" numFmtId="0" xfId="0" applyAlignment="1" applyBorder="1" applyFont="1">
      <alignment shrinkToFit="0" vertical="bottom" wrapText="0"/>
    </xf>
    <xf borderId="4" fillId="2" fontId="10" numFmtId="166" xfId="0" applyAlignment="1" applyBorder="1" applyFont="1" applyNumberFormat="1">
      <alignment shrinkToFit="0" vertical="bottom" wrapText="0"/>
    </xf>
    <xf borderId="1" fillId="2" fontId="7" numFmtId="0" xfId="0" applyAlignment="1" applyBorder="1" applyFont="1">
      <alignment shrinkToFit="0" vertical="bottom" wrapText="0"/>
    </xf>
    <xf borderId="1" fillId="2" fontId="7" numFmtId="0" xfId="0" applyAlignment="1" applyBorder="1" applyFont="1">
      <alignment shrinkToFit="0" vertical="bottom" wrapText="0"/>
    </xf>
    <xf borderId="1" fillId="2" fontId="7" numFmtId="169" xfId="0" applyAlignment="1" applyBorder="1" applyFont="1" applyNumberFormat="1">
      <alignment shrinkToFit="0" vertical="bottom" wrapText="0"/>
    </xf>
    <xf borderId="0" fillId="2" fontId="11" numFmtId="0" xfId="0" applyAlignment="1" applyFont="1">
      <alignment horizontal="right" shrinkToFit="0" vertical="bottom" wrapText="0"/>
    </xf>
    <xf borderId="8" fillId="3" fontId="3" numFmtId="170" xfId="0" applyAlignment="1" applyBorder="1" applyFont="1" applyNumberFormat="1">
      <alignment horizontal="center" readingOrder="0" shrinkToFit="0" vertical="bottom" wrapText="0"/>
    </xf>
    <xf borderId="6" fillId="2" fontId="3" numFmtId="0" xfId="0" applyAlignment="1" applyBorder="1" applyFont="1">
      <alignment shrinkToFit="0" vertical="bottom" wrapText="0"/>
    </xf>
    <xf borderId="8" fillId="2" fontId="4" numFmtId="0" xfId="0" applyAlignment="1" applyBorder="1" applyFont="1">
      <alignment readingOrder="0"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2" fontId="4" numFmtId="170" xfId="0" applyAlignment="1" applyBorder="1" applyFont="1" applyNumberFormat="1">
      <alignment horizontal="center" shrinkToFit="0" vertical="bottom" wrapText="0"/>
    </xf>
    <xf borderId="0" fillId="2" fontId="3" numFmtId="10" xfId="0" applyAlignment="1" applyFont="1" applyNumberFormat="1">
      <alignment shrinkToFit="0" vertical="bottom" wrapText="0"/>
    </xf>
    <xf borderId="0" fillId="2" fontId="3" numFmtId="166" xfId="0" applyAlignment="1" applyFont="1" applyNumberFormat="1">
      <alignment horizontal="left" shrinkToFit="0" vertical="center" wrapText="0"/>
    </xf>
    <xf borderId="0" fillId="2" fontId="3" numFmtId="10" xfId="0" applyAlignment="1" applyFont="1" applyNumberFormat="1">
      <alignment shrinkToFit="0" vertical="bottom" wrapText="0"/>
    </xf>
    <xf borderId="1" fillId="2" fontId="3" numFmtId="165" xfId="0" applyAlignment="1" applyBorder="1" applyFont="1" applyNumberFormat="1">
      <alignment shrinkToFit="0" vertical="bottom" wrapText="0"/>
    </xf>
    <xf borderId="9" fillId="2" fontId="3" numFmtId="0" xfId="0" applyAlignment="1" applyBorder="1" applyFont="1">
      <alignment shrinkToFit="0" vertical="bottom" wrapText="0"/>
    </xf>
    <xf borderId="1" fillId="2" fontId="3" numFmtId="10" xfId="0" applyAlignment="1" applyBorder="1" applyFont="1" applyNumberFormat="1">
      <alignment shrinkToFit="0" vertical="bottom" wrapText="0"/>
    </xf>
    <xf borderId="1" fillId="2" fontId="3" numFmtId="166" xfId="0" applyAlignment="1" applyBorder="1" applyFont="1" applyNumberForma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4.63"/>
    <col customWidth="1" min="2" max="2" width="12.0"/>
    <col customWidth="1" min="3" max="3" width="20.75"/>
    <col customWidth="1" min="4" max="4" width="22.88"/>
    <col customWidth="1" min="5" max="5" width="21.38"/>
    <col customWidth="1" min="6" max="8" width="17.38"/>
  </cols>
  <sheetData>
    <row r="1" ht="15.0" customHeight="1">
      <c r="A1" s="1" t="s">
        <v>0</v>
      </c>
    </row>
    <row r="2" ht="24.0" customHeight="1"/>
    <row r="3" ht="24.0" customHeight="1">
      <c r="A3" s="2" t="s">
        <v>1</v>
      </c>
      <c r="D3" s="3"/>
      <c r="E3" s="3"/>
      <c r="F3" s="4"/>
      <c r="G3" s="4"/>
      <c r="H3" s="4"/>
    </row>
    <row r="4" ht="15.0" customHeight="1">
      <c r="A4" s="5" t="s">
        <v>2</v>
      </c>
      <c r="D4" s="3"/>
      <c r="E4" s="3"/>
      <c r="F4" s="4"/>
      <c r="G4" s="4"/>
      <c r="H4" s="4"/>
    </row>
    <row r="5" ht="6.75" customHeight="1">
      <c r="A5" s="6"/>
      <c r="B5" s="7"/>
      <c r="C5" s="8"/>
      <c r="D5" s="9"/>
      <c r="E5" s="9"/>
      <c r="F5" s="8"/>
      <c r="G5" s="8"/>
      <c r="H5" s="8"/>
    </row>
    <row r="6" ht="15.0" customHeight="1">
      <c r="A6" s="10"/>
      <c r="B6" s="11"/>
      <c r="C6" s="12"/>
      <c r="D6" s="13"/>
      <c r="E6" s="14"/>
      <c r="F6" s="11"/>
      <c r="G6" s="11"/>
      <c r="H6" s="15"/>
    </row>
    <row r="7" ht="15.0" customHeight="1">
      <c r="A7" s="16" t="s">
        <v>3</v>
      </c>
      <c r="B7" s="17"/>
      <c r="C7" s="18" t="s">
        <v>4</v>
      </c>
      <c r="D7" s="19"/>
      <c r="E7" s="20"/>
      <c r="F7" s="4"/>
      <c r="G7" s="4"/>
      <c r="H7" s="17"/>
    </row>
    <row r="8" ht="15.0" customHeight="1">
      <c r="A8" s="21"/>
      <c r="B8" s="4"/>
      <c r="C8" s="22"/>
      <c r="D8" s="14"/>
      <c r="E8" s="3"/>
      <c r="F8" s="4"/>
      <c r="G8" s="4"/>
      <c r="H8" s="17"/>
    </row>
    <row r="9" ht="15.75" customHeight="1">
      <c r="A9" s="23" t="s">
        <v>5</v>
      </c>
      <c r="B9" s="7"/>
      <c r="C9" s="7"/>
      <c r="D9" s="9"/>
      <c r="E9" s="9"/>
      <c r="F9" s="8"/>
      <c r="G9" s="8"/>
      <c r="H9" s="24"/>
    </row>
    <row r="10" ht="15.0" customHeight="1">
      <c r="A10" s="25"/>
      <c r="B10" s="11"/>
      <c r="C10" s="22"/>
      <c r="D10" s="13"/>
      <c r="E10" s="14"/>
      <c r="F10" s="11"/>
      <c r="G10" s="11"/>
      <c r="H10" s="15"/>
    </row>
    <row r="11" ht="15.0" customHeight="1">
      <c r="A11" s="26" t="s">
        <v>6</v>
      </c>
      <c r="B11" s="4"/>
      <c r="C11" s="27"/>
      <c r="D11" s="28">
        <v>1.0E7</v>
      </c>
      <c r="E11" s="20"/>
      <c r="F11" s="4"/>
      <c r="G11" s="4"/>
      <c r="H11" s="17"/>
    </row>
    <row r="12" ht="15.0" customHeight="1">
      <c r="A12" s="29"/>
      <c r="B12" s="4"/>
      <c r="C12" s="30"/>
      <c r="D12" s="14"/>
      <c r="E12" s="3"/>
      <c r="F12" s="4"/>
      <c r="G12" s="4"/>
      <c r="H12" s="17"/>
    </row>
    <row r="13" ht="15.0" customHeight="1">
      <c r="A13" s="31" t="s">
        <v>7</v>
      </c>
      <c r="B13" s="4"/>
      <c r="C13" s="30"/>
      <c r="D13" s="32" t="s">
        <v>8</v>
      </c>
      <c r="E13" s="3"/>
      <c r="F13" s="4"/>
      <c r="G13" s="4"/>
      <c r="H13" s="17"/>
    </row>
    <row r="14" ht="15.0" customHeight="1">
      <c r="A14" s="33" t="s">
        <v>9</v>
      </c>
      <c r="B14" s="21"/>
      <c r="C14" s="27">
        <f t="shared" ref="C14:C19" si="1">$D$11*D14</f>
        <v>4000000</v>
      </c>
      <c r="D14" s="34">
        <v>0.4</v>
      </c>
      <c r="E14" s="20"/>
      <c r="F14" s="4"/>
      <c r="G14" s="4"/>
      <c r="H14" s="17"/>
    </row>
    <row r="15" ht="15.0" customHeight="1">
      <c r="A15" s="33" t="s">
        <v>10</v>
      </c>
      <c r="B15" s="21"/>
      <c r="C15" s="27">
        <f t="shared" si="1"/>
        <v>2000000</v>
      </c>
      <c r="D15" s="34">
        <v>0.2</v>
      </c>
      <c r="E15" s="20"/>
      <c r="F15" s="4"/>
      <c r="G15" s="4"/>
      <c r="H15" s="17"/>
    </row>
    <row r="16" ht="15.0" customHeight="1">
      <c r="A16" s="33" t="s">
        <v>11</v>
      </c>
      <c r="B16" s="21"/>
      <c r="C16" s="27">
        <f t="shared" si="1"/>
        <v>1500000</v>
      </c>
      <c r="D16" s="34">
        <v>0.15</v>
      </c>
      <c r="E16" s="20"/>
      <c r="F16" s="4"/>
      <c r="G16" s="4"/>
      <c r="H16" s="17"/>
    </row>
    <row r="17" ht="15.0" customHeight="1">
      <c r="A17" s="35"/>
      <c r="B17" s="21"/>
      <c r="C17" s="27">
        <f t="shared" si="1"/>
        <v>0</v>
      </c>
      <c r="D17" s="34">
        <v>0.0</v>
      </c>
      <c r="E17" s="20"/>
      <c r="F17" s="4"/>
      <c r="G17" s="4"/>
      <c r="H17" s="17"/>
    </row>
    <row r="18" ht="15.0" customHeight="1">
      <c r="A18" s="35"/>
      <c r="B18" s="21"/>
      <c r="C18" s="27">
        <f t="shared" si="1"/>
        <v>0</v>
      </c>
      <c r="D18" s="34">
        <v>0.0</v>
      </c>
      <c r="E18" s="20"/>
      <c r="F18" s="4"/>
      <c r="G18" s="4"/>
      <c r="H18" s="17"/>
    </row>
    <row r="19" ht="15.0" customHeight="1">
      <c r="A19" s="35"/>
      <c r="B19" s="21"/>
      <c r="C19" s="27">
        <f t="shared" si="1"/>
        <v>0</v>
      </c>
      <c r="D19" s="34">
        <v>0.0</v>
      </c>
      <c r="E19" s="20"/>
      <c r="F19" s="4"/>
      <c r="G19" s="4"/>
      <c r="H19" s="17"/>
    </row>
    <row r="20" ht="15.0" customHeight="1">
      <c r="A20" s="11"/>
      <c r="B20" s="4"/>
      <c r="C20" s="30"/>
      <c r="D20" s="36"/>
      <c r="E20" s="3"/>
      <c r="F20" s="4"/>
      <c r="G20" s="4"/>
      <c r="H20" s="17"/>
    </row>
    <row r="21" ht="15.0" customHeight="1">
      <c r="A21" s="16" t="s">
        <v>12</v>
      </c>
      <c r="B21" s="4"/>
      <c r="C21" s="27">
        <f>$D$11*D21</f>
        <v>2500000</v>
      </c>
      <c r="D21" s="34">
        <v>0.25</v>
      </c>
      <c r="E21" s="20"/>
      <c r="F21" s="4"/>
      <c r="G21" s="4"/>
      <c r="H21" s="17"/>
    </row>
    <row r="22" ht="15.0" customHeight="1">
      <c r="A22" s="21"/>
      <c r="B22" s="4"/>
      <c r="C22" s="30"/>
      <c r="D22" s="37"/>
      <c r="E22" s="3"/>
      <c r="F22" s="4"/>
      <c r="G22" s="4"/>
      <c r="H22" s="17"/>
    </row>
    <row r="23" ht="15.0" customHeight="1">
      <c r="A23" s="21"/>
      <c r="B23" s="5" t="s">
        <v>13</v>
      </c>
      <c r="C23" s="38">
        <f>SUM(C14:C15)</f>
        <v>6000000</v>
      </c>
      <c r="D23" s="39">
        <f>SUM(D14:D21)</f>
        <v>1</v>
      </c>
      <c r="E23" s="40" t="s">
        <v>14</v>
      </c>
      <c r="H23" s="17"/>
    </row>
    <row r="24" ht="15.0" customHeight="1">
      <c r="A24" s="21"/>
      <c r="B24" s="8"/>
      <c r="C24" s="30"/>
      <c r="D24" s="41"/>
      <c r="E24" s="3"/>
      <c r="F24" s="4"/>
      <c r="G24" s="4"/>
      <c r="H24" s="17"/>
    </row>
    <row r="25" ht="15.0" customHeight="1">
      <c r="A25" s="42" t="s">
        <v>15</v>
      </c>
      <c r="B25" s="33">
        <v>2013.0</v>
      </c>
      <c r="C25" s="29"/>
      <c r="D25" s="41"/>
      <c r="E25" s="3"/>
      <c r="F25" s="4"/>
      <c r="G25" s="4"/>
      <c r="H25" s="17"/>
    </row>
    <row r="26" ht="15.0" customHeight="1">
      <c r="A26" s="21"/>
      <c r="B26" s="11"/>
      <c r="C26" s="30"/>
      <c r="D26" s="41"/>
      <c r="E26" s="3"/>
      <c r="F26" s="4"/>
      <c r="G26" s="4"/>
      <c r="H26" s="17"/>
    </row>
    <row r="27" ht="15.75" customHeight="1">
      <c r="A27" s="23" t="s">
        <v>16</v>
      </c>
      <c r="B27" s="7"/>
      <c r="C27" s="7"/>
      <c r="D27" s="9"/>
      <c r="E27" s="9"/>
      <c r="F27" s="8"/>
      <c r="G27" s="8"/>
      <c r="H27" s="24"/>
    </row>
    <row r="28" ht="15.0" customHeight="1">
      <c r="A28" s="10"/>
      <c r="B28" s="11"/>
      <c r="C28" s="22"/>
      <c r="D28" s="14"/>
      <c r="E28" s="14"/>
      <c r="F28" s="11"/>
      <c r="G28" s="11"/>
      <c r="H28" s="15"/>
    </row>
    <row r="29" ht="15.0" customHeight="1">
      <c r="A29" s="43"/>
      <c r="B29" s="4"/>
      <c r="C29" s="30"/>
      <c r="D29" s="44" t="s">
        <v>17</v>
      </c>
      <c r="E29" s="44" t="s">
        <v>18</v>
      </c>
      <c r="F29" s="44" t="s">
        <v>19</v>
      </c>
      <c r="G29" s="44" t="s">
        <v>20</v>
      </c>
      <c r="H29" s="17"/>
    </row>
    <row r="30" ht="15.0" customHeight="1">
      <c r="A30" s="21"/>
      <c r="B30" s="4"/>
      <c r="C30" s="45" t="s">
        <v>21</v>
      </c>
      <c r="D30" s="32" t="s">
        <v>22</v>
      </c>
      <c r="E30" s="44" t="s">
        <v>23</v>
      </c>
      <c r="F30" s="44" t="s">
        <v>24</v>
      </c>
      <c r="G30" s="44" t="s">
        <v>25</v>
      </c>
      <c r="H30" s="17"/>
    </row>
    <row r="31" ht="15.0" customHeight="1">
      <c r="A31" s="46" t="s">
        <v>26</v>
      </c>
      <c r="B31" s="17"/>
      <c r="C31" s="47">
        <v>300000.0</v>
      </c>
      <c r="D31" s="34">
        <v>0.25</v>
      </c>
      <c r="E31" s="48">
        <f>E47-C47</f>
        <v>4000000</v>
      </c>
      <c r="F31" s="49">
        <f>E31*(1-D31)</f>
        <v>3000000</v>
      </c>
      <c r="G31" s="50">
        <f>C31/F31</f>
        <v>0.1</v>
      </c>
      <c r="H31" s="17"/>
    </row>
    <row r="32" ht="15.0" customHeight="1">
      <c r="A32" s="21"/>
      <c r="B32" s="8"/>
      <c r="C32" s="22"/>
      <c r="D32" s="14"/>
      <c r="E32" s="3"/>
      <c r="F32" s="4"/>
      <c r="G32" s="4"/>
      <c r="H32" s="17"/>
    </row>
    <row r="33" ht="15.0" customHeight="1">
      <c r="A33" s="42" t="s">
        <v>27</v>
      </c>
      <c r="B33" s="51">
        <v>2013.0</v>
      </c>
      <c r="C33" s="29"/>
      <c r="D33" s="3"/>
      <c r="E33" s="3"/>
      <c r="F33" s="4"/>
      <c r="G33" s="4"/>
      <c r="H33" s="17"/>
    </row>
    <row r="34" ht="15.0" customHeight="1">
      <c r="A34" s="21"/>
      <c r="B34" s="11"/>
      <c r="C34" s="30"/>
      <c r="D34" s="3"/>
      <c r="E34" s="3"/>
      <c r="F34" s="4"/>
      <c r="G34" s="4"/>
      <c r="H34" s="17"/>
    </row>
    <row r="35" ht="15.75" customHeight="1">
      <c r="A35" s="23" t="s">
        <v>28</v>
      </c>
      <c r="B35" s="7"/>
      <c r="C35" s="7"/>
      <c r="D35" s="9"/>
      <c r="E35" s="9"/>
      <c r="F35" s="8"/>
      <c r="G35" s="8"/>
      <c r="H35" s="24"/>
    </row>
    <row r="36" ht="15.0" customHeight="1">
      <c r="A36" s="10"/>
      <c r="B36" s="11"/>
      <c r="C36" s="22"/>
      <c r="D36" s="14"/>
      <c r="E36" s="14"/>
      <c r="F36" s="11"/>
      <c r="G36" s="11"/>
      <c r="H36" s="15"/>
    </row>
    <row r="37" ht="15.0" customHeight="1">
      <c r="A37" s="43"/>
      <c r="B37" s="4"/>
      <c r="C37" s="30"/>
      <c r="D37" s="52" t="str">
        <f t="shared" ref="D37:G37" si="2">D29</f>
        <v>Discount to Series A</v>
      </c>
      <c r="E37" s="52" t="str">
        <f t="shared" si="2"/>
        <v>Series A Pre-</v>
      </c>
      <c r="F37" s="52" t="str">
        <f t="shared" si="2"/>
        <v>F&amp;F Conversion</v>
      </c>
      <c r="G37" s="52" t="str">
        <f t="shared" si="2"/>
        <v>F&amp;F </v>
      </c>
      <c r="H37" s="17"/>
    </row>
    <row r="38" ht="15.0" customHeight="1">
      <c r="A38" s="21"/>
      <c r="B38" s="4"/>
      <c r="C38" s="45" t="s">
        <v>21</v>
      </c>
      <c r="D38" s="53" t="str">
        <f t="shared" ref="D38:G38" si="3">D30</f>
        <v>Pre-Money Valuation</v>
      </c>
      <c r="E38" s="52" t="str">
        <f t="shared" si="3"/>
        <v>Money Valuation</v>
      </c>
      <c r="F38" s="52" t="str">
        <f t="shared" si="3"/>
        <v>Valuation</v>
      </c>
      <c r="G38" s="52" t="str">
        <f t="shared" si="3"/>
        <v>Equity %</v>
      </c>
      <c r="H38" s="17"/>
    </row>
    <row r="39" ht="15.0" customHeight="1">
      <c r="A39" s="46" t="s">
        <v>29</v>
      </c>
      <c r="B39" s="17"/>
      <c r="C39" s="47">
        <v>400000.0</v>
      </c>
      <c r="D39" s="34">
        <v>0.2</v>
      </c>
      <c r="E39" s="54">
        <f>E31</f>
        <v>4000000</v>
      </c>
      <c r="F39" s="49">
        <f>E39*(1-D39)</f>
        <v>3200000</v>
      </c>
      <c r="G39" s="50">
        <f>C39/F39</f>
        <v>0.125</v>
      </c>
      <c r="H39" s="17"/>
    </row>
    <row r="40" ht="15.0" customHeight="1">
      <c r="A40" s="21"/>
      <c r="B40" s="8"/>
      <c r="C40" s="22"/>
      <c r="D40" s="14"/>
      <c r="E40" s="3"/>
      <c r="F40" s="4"/>
      <c r="G40" s="4"/>
      <c r="H40" s="17"/>
    </row>
    <row r="41" ht="15.0" customHeight="1">
      <c r="A41" s="42" t="s">
        <v>27</v>
      </c>
      <c r="B41" s="33">
        <v>2013.0</v>
      </c>
      <c r="C41" s="29"/>
      <c r="D41" s="3"/>
      <c r="E41" s="3"/>
      <c r="F41" s="4"/>
      <c r="G41" s="4"/>
      <c r="H41" s="17"/>
    </row>
    <row r="42" ht="15.0" customHeight="1">
      <c r="A42" s="21"/>
      <c r="B42" s="11"/>
      <c r="C42" s="30"/>
      <c r="D42" s="3"/>
      <c r="E42" s="3"/>
      <c r="F42" s="4"/>
      <c r="G42" s="4"/>
      <c r="H42" s="17"/>
    </row>
    <row r="43" ht="15.75" customHeight="1">
      <c r="A43" s="23" t="s">
        <v>30</v>
      </c>
      <c r="B43" s="8"/>
      <c r="C43" s="55"/>
      <c r="D43" s="9"/>
      <c r="E43" s="9"/>
      <c r="F43" s="8"/>
      <c r="G43" s="8"/>
      <c r="H43" s="24"/>
    </row>
    <row r="44" ht="15.0" customHeight="1">
      <c r="A44" s="25"/>
      <c r="B44" s="11"/>
      <c r="C44" s="56"/>
      <c r="D44" s="14"/>
      <c r="E44" s="57"/>
      <c r="F44" s="11"/>
      <c r="G44" s="11"/>
      <c r="H44" s="58"/>
    </row>
    <row r="45" ht="15.0" customHeight="1">
      <c r="A45" s="21"/>
      <c r="B45" s="4"/>
      <c r="C45" s="59"/>
      <c r="D45" s="3"/>
      <c r="E45" s="50"/>
      <c r="F45" s="60" t="s">
        <v>31</v>
      </c>
      <c r="G45" s="61"/>
      <c r="H45" s="17"/>
    </row>
    <row r="46" ht="15.0" customHeight="1">
      <c r="A46" s="21"/>
      <c r="B46" s="4"/>
      <c r="C46" s="62" t="s">
        <v>21</v>
      </c>
      <c r="D46" s="32" t="s">
        <v>32</v>
      </c>
      <c r="E46" s="63" t="s">
        <v>24</v>
      </c>
      <c r="F46" s="64" t="s">
        <v>33</v>
      </c>
      <c r="G46" s="65" t="s">
        <v>34</v>
      </c>
      <c r="H46" s="17"/>
    </row>
    <row r="47" ht="15.0" customHeight="1">
      <c r="A47" s="40" t="s">
        <v>35</v>
      </c>
      <c r="C47" s="47">
        <v>1000000.0</v>
      </c>
      <c r="D47" s="34">
        <v>0.2</v>
      </c>
      <c r="E47" s="66">
        <f>C47/D47</f>
        <v>5000000</v>
      </c>
      <c r="F47" s="67">
        <v>1.0</v>
      </c>
      <c r="G47" s="34">
        <v>0.09</v>
      </c>
      <c r="H47" s="68"/>
    </row>
    <row r="48" ht="15.0" customHeight="1">
      <c r="A48" s="21"/>
      <c r="B48" s="8"/>
      <c r="C48" s="69"/>
      <c r="D48" s="37"/>
      <c r="E48" s="70"/>
      <c r="F48" s="14"/>
      <c r="G48" s="14"/>
      <c r="H48" s="71"/>
    </row>
    <row r="49" ht="15.0" customHeight="1">
      <c r="A49" s="42" t="s">
        <v>36</v>
      </c>
      <c r="B49" s="33">
        <v>2014.0</v>
      </c>
      <c r="C49" s="29"/>
      <c r="D49" s="3"/>
      <c r="E49" s="3"/>
      <c r="F49" s="4"/>
      <c r="G49" s="4"/>
      <c r="H49" s="17"/>
    </row>
    <row r="50" ht="15.0" customHeight="1">
      <c r="A50" s="21"/>
      <c r="B50" s="11"/>
      <c r="C50" s="30"/>
      <c r="D50" s="3"/>
      <c r="E50" s="3"/>
      <c r="F50" s="4"/>
      <c r="G50" s="4"/>
      <c r="H50" s="17"/>
    </row>
    <row r="51" ht="15.75" customHeight="1">
      <c r="A51" s="23" t="s">
        <v>37</v>
      </c>
      <c r="B51" s="7"/>
      <c r="C51" s="7"/>
      <c r="D51" s="72"/>
      <c r="E51" s="72"/>
      <c r="F51" s="73"/>
      <c r="G51" s="73"/>
      <c r="H51" s="74"/>
    </row>
    <row r="52" ht="15.0" customHeight="1">
      <c r="A52" s="25"/>
      <c r="B52" s="11"/>
      <c r="C52" s="22"/>
      <c r="D52" s="14"/>
      <c r="E52" s="14"/>
      <c r="F52" s="11"/>
      <c r="G52" s="11"/>
      <c r="H52" s="15"/>
    </row>
    <row r="53" ht="15.0" customHeight="1">
      <c r="A53" s="43"/>
      <c r="B53" s="4"/>
      <c r="C53" s="30"/>
      <c r="D53" s="44" t="s">
        <v>17</v>
      </c>
      <c r="E53" s="44" t="s">
        <v>18</v>
      </c>
      <c r="F53" s="44" t="s">
        <v>38</v>
      </c>
      <c r="G53" s="3"/>
      <c r="H53" s="17"/>
    </row>
    <row r="54" ht="15.0" customHeight="1">
      <c r="A54" s="31" t="s">
        <v>39</v>
      </c>
      <c r="B54" s="4"/>
      <c r="C54" s="45" t="s">
        <v>21</v>
      </c>
      <c r="D54" s="32" t="s">
        <v>22</v>
      </c>
      <c r="E54" s="44" t="s">
        <v>23</v>
      </c>
      <c r="F54" s="44" t="s">
        <v>24</v>
      </c>
      <c r="G54" s="44" t="s">
        <v>25</v>
      </c>
      <c r="H54" s="17"/>
    </row>
    <row r="55" ht="15.0" customHeight="1">
      <c r="A55" s="33" t="s">
        <v>40</v>
      </c>
      <c r="B55" s="68"/>
      <c r="C55" s="47">
        <v>1250000.0</v>
      </c>
      <c r="D55" s="34">
        <v>0.15</v>
      </c>
      <c r="E55" s="48">
        <f>E64-C64</f>
        <v>9333333.333</v>
      </c>
      <c r="F55" s="49">
        <f>E55*(1-D55)</f>
        <v>7933333.333</v>
      </c>
      <c r="G55" s="50">
        <f>C55/F55</f>
        <v>0.1575630252</v>
      </c>
      <c r="H55" s="17"/>
    </row>
    <row r="56" ht="15.0" customHeight="1">
      <c r="A56" s="25"/>
      <c r="B56" s="8"/>
      <c r="C56" s="69"/>
      <c r="D56" s="37"/>
      <c r="E56" s="75"/>
      <c r="F56" s="49"/>
      <c r="G56" s="50"/>
      <c r="H56" s="17"/>
    </row>
    <row r="57" ht="15.0" customHeight="1">
      <c r="A57" s="42" t="s">
        <v>27</v>
      </c>
      <c r="B57" s="33">
        <v>2016.0</v>
      </c>
      <c r="C57" s="29"/>
      <c r="D57" s="3"/>
      <c r="E57" s="3"/>
      <c r="F57" s="4"/>
      <c r="G57" s="4"/>
      <c r="H57" s="17"/>
    </row>
    <row r="58" ht="15.0" customHeight="1">
      <c r="A58" s="21"/>
      <c r="B58" s="11"/>
      <c r="C58" s="30"/>
      <c r="D58" s="3"/>
      <c r="E58" s="3"/>
      <c r="F58" s="4"/>
      <c r="G58" s="4"/>
      <c r="H58" s="17"/>
    </row>
    <row r="59" ht="15.75" customHeight="1">
      <c r="A59" s="23" t="s">
        <v>41</v>
      </c>
      <c r="B59" s="8"/>
      <c r="C59" s="55"/>
      <c r="D59" s="9"/>
      <c r="E59" s="9"/>
      <c r="F59" s="8"/>
      <c r="G59" s="8"/>
      <c r="H59" s="24"/>
    </row>
    <row r="60" ht="15.0" customHeight="1">
      <c r="A60" s="25"/>
      <c r="B60" s="11"/>
      <c r="C60" s="56"/>
      <c r="D60" s="14"/>
      <c r="E60" s="57"/>
      <c r="F60" s="11"/>
      <c r="G60" s="11"/>
      <c r="H60" s="58"/>
    </row>
    <row r="61" ht="15.0" customHeight="1">
      <c r="A61" s="21"/>
      <c r="B61" s="4"/>
      <c r="C61" s="59"/>
      <c r="D61" s="3"/>
      <c r="E61" s="50"/>
      <c r="F61" s="60" t="s">
        <v>31</v>
      </c>
      <c r="G61" s="61"/>
      <c r="H61" s="17"/>
    </row>
    <row r="62" ht="15.0" customHeight="1">
      <c r="A62" s="21"/>
      <c r="B62" s="4"/>
      <c r="C62" s="59"/>
      <c r="D62" s="3"/>
      <c r="E62" s="50"/>
      <c r="F62" s="60" t="s">
        <v>42</v>
      </c>
      <c r="G62" s="76" t="s">
        <v>43</v>
      </c>
      <c r="H62" s="17"/>
    </row>
    <row r="63" ht="15.0" customHeight="1">
      <c r="A63" s="31" t="s">
        <v>44</v>
      </c>
      <c r="B63" s="4"/>
      <c r="C63" s="62" t="s">
        <v>21</v>
      </c>
      <c r="D63" s="32" t="s">
        <v>32</v>
      </c>
      <c r="E63" s="63" t="s">
        <v>24</v>
      </c>
      <c r="F63" s="64" t="s">
        <v>33</v>
      </c>
      <c r="G63" s="65" t="s">
        <v>34</v>
      </c>
      <c r="H63" s="17"/>
    </row>
    <row r="64" ht="15.0" customHeight="1">
      <c r="A64" s="33" t="s">
        <v>45</v>
      </c>
      <c r="B64" s="68"/>
      <c r="C64" s="47">
        <v>4000000.0</v>
      </c>
      <c r="D64" s="34">
        <v>0.3</v>
      </c>
      <c r="E64" s="66">
        <f t="shared" ref="E64:E66" si="4">C64/D64</f>
        <v>13333333.33</v>
      </c>
      <c r="F64" s="67">
        <v>1.0</v>
      </c>
      <c r="G64" s="34">
        <v>0.09</v>
      </c>
      <c r="H64" s="68"/>
    </row>
    <row r="65" ht="15.0" customHeight="1">
      <c r="A65" s="35"/>
      <c r="B65" s="68"/>
      <c r="C65" s="77"/>
      <c r="D65" s="78"/>
      <c r="E65" s="79" t="str">
        <f t="shared" si="4"/>
        <v>#DIV/0!</v>
      </c>
      <c r="F65" s="67">
        <v>0.0</v>
      </c>
      <c r="G65" s="34">
        <v>0.0</v>
      </c>
      <c r="H65" s="68"/>
    </row>
    <row r="66" ht="15.0" customHeight="1">
      <c r="A66" s="35"/>
      <c r="B66" s="68"/>
      <c r="C66" s="77"/>
      <c r="D66" s="78"/>
      <c r="E66" s="79" t="str">
        <f t="shared" si="4"/>
        <v>#DIV/0!</v>
      </c>
      <c r="F66" s="67">
        <v>0.0</v>
      </c>
      <c r="G66" s="34">
        <v>0.0</v>
      </c>
      <c r="H66" s="68"/>
    </row>
    <row r="67" ht="15.0" customHeight="1">
      <c r="A67" s="25"/>
      <c r="B67" s="8"/>
      <c r="C67" s="22"/>
      <c r="D67" s="14"/>
      <c r="E67" s="14"/>
      <c r="F67" s="11"/>
      <c r="G67" s="11"/>
      <c r="H67" s="17"/>
    </row>
    <row r="68" ht="15.0" customHeight="1">
      <c r="A68" s="42" t="s">
        <v>36</v>
      </c>
      <c r="B68" s="33">
        <v>2016.0</v>
      </c>
      <c r="C68" s="29"/>
      <c r="D68" s="3"/>
      <c r="E68" s="3"/>
      <c r="F68" s="4"/>
      <c r="G68" s="4"/>
      <c r="H68" s="17"/>
    </row>
    <row r="69" ht="15.0" customHeight="1">
      <c r="A69" s="21"/>
      <c r="B69" s="11"/>
      <c r="C69" s="30"/>
      <c r="D69" s="3"/>
      <c r="E69" s="3"/>
      <c r="F69" s="4"/>
      <c r="G69" s="4"/>
      <c r="H69" s="17"/>
    </row>
    <row r="70" ht="15.0" customHeight="1">
      <c r="A70" s="80"/>
      <c r="B70" s="8"/>
      <c r="C70" s="55"/>
      <c r="D70" s="9"/>
      <c r="E70" s="9"/>
      <c r="F70" s="8"/>
      <c r="G70" s="8"/>
      <c r="H70" s="24"/>
    </row>
  </sheetData>
  <mergeCells count="11">
    <mergeCell ref="A5:B5"/>
    <mergeCell ref="C7:D7"/>
    <mergeCell ref="E23:G23"/>
    <mergeCell ref="A27:C27"/>
    <mergeCell ref="A35:C35"/>
    <mergeCell ref="A47:B47"/>
    <mergeCell ref="A51:C51"/>
    <mergeCell ref="A1:D1"/>
    <mergeCell ref="A3:C3"/>
    <mergeCell ref="A4:C4"/>
    <mergeCell ref="A9:C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8.88"/>
    <col customWidth="1" min="2" max="2" width="12.0"/>
    <col customWidth="1" min="3" max="3" width="13.5"/>
    <col customWidth="1" min="4" max="4" width="16.13"/>
    <col customWidth="1" min="5" max="5" width="8.38"/>
    <col customWidth="1" min="6" max="6" width="16.13"/>
    <col customWidth="1" min="7" max="7" width="8.75"/>
    <col customWidth="1" min="8" max="8" width="16.13"/>
    <col customWidth="1" min="9" max="9" width="10.25"/>
    <col customWidth="1" min="10" max="10" width="16.13"/>
    <col customWidth="1" min="11" max="11" width="8.75"/>
    <col customWidth="1" min="12" max="12" width="1.88"/>
  </cols>
  <sheetData>
    <row r="1" ht="24.75" customHeight="1">
      <c r="A1" s="81" t="str">
        <f>INPUTS!C7</f>
        <v>Acme, Inc.</v>
      </c>
      <c r="B1" s="4"/>
      <c r="C1" s="82"/>
      <c r="D1" s="83"/>
      <c r="E1" s="84"/>
      <c r="F1" s="82"/>
      <c r="G1" s="85"/>
      <c r="H1" s="82"/>
      <c r="I1" s="4"/>
      <c r="J1" s="4"/>
      <c r="K1" s="4"/>
      <c r="L1" s="4"/>
    </row>
    <row r="2" ht="15.0" customHeight="1">
      <c r="A2" s="4"/>
      <c r="B2" s="4"/>
      <c r="C2" s="4"/>
      <c r="D2" s="8"/>
      <c r="E2" s="9"/>
      <c r="F2" s="8"/>
      <c r="G2" s="8"/>
      <c r="H2" s="8"/>
      <c r="I2" s="8"/>
      <c r="J2" s="8"/>
      <c r="K2" s="8"/>
      <c r="L2" s="4"/>
    </row>
    <row r="3" ht="13.5" customHeight="1">
      <c r="A3" s="4"/>
      <c r="B3" s="4"/>
      <c r="C3" s="17"/>
      <c r="D3" s="86" t="s">
        <v>46</v>
      </c>
      <c r="E3" s="87"/>
      <c r="F3" s="86" t="s">
        <v>47</v>
      </c>
      <c r="G3" s="87"/>
      <c r="H3" s="86" t="s">
        <v>48</v>
      </c>
      <c r="I3" s="88"/>
      <c r="J3" s="86" t="s">
        <v>49</v>
      </c>
      <c r="K3" s="88"/>
      <c r="L3" s="21"/>
    </row>
    <row r="4" ht="13.5" customHeight="1">
      <c r="A4" s="89" t="str">
        <f>INPUTS!A14</f>
        <v>John</v>
      </c>
      <c r="B4" s="4"/>
      <c r="C4" s="17"/>
      <c r="D4" s="90">
        <f>INPUTS!C14</f>
        <v>4000000</v>
      </c>
      <c r="E4" s="91">
        <f t="shared" ref="E4:E10" si="1">D4/$D$20</f>
        <v>0.4</v>
      </c>
      <c r="F4" s="90">
        <f t="shared" ref="F4:F10" si="2">D4</f>
        <v>4000000</v>
      </c>
      <c r="G4" s="92">
        <f t="shared" ref="G4:G10" si="3">F4/$F$20</f>
        <v>0.31</v>
      </c>
      <c r="H4" s="90">
        <f t="shared" ref="H4:H12" si="4">F4</f>
        <v>4000000</v>
      </c>
      <c r="I4" s="92">
        <f t="shared" ref="I4:I12" si="5">H4/$H$20</f>
        <v>0.248</v>
      </c>
      <c r="J4" s="93">
        <f t="shared" ref="J4:J13" si="6">H4</f>
        <v>4000000</v>
      </c>
      <c r="K4" s="92">
        <f t="shared" ref="K4:K13" si="7">J4/$J$20</f>
        <v>0.1345243697</v>
      </c>
      <c r="L4" s="21"/>
    </row>
    <row r="5" ht="13.5" customHeight="1">
      <c r="A5" s="89" t="str">
        <f>INPUTS!A15</f>
        <v>Jessica</v>
      </c>
      <c r="B5" s="4"/>
      <c r="C5" s="17"/>
      <c r="D5" s="94">
        <f>INPUTS!C15</f>
        <v>2000000</v>
      </c>
      <c r="E5" s="95">
        <f t="shared" si="1"/>
        <v>0.2</v>
      </c>
      <c r="F5" s="94">
        <f t="shared" si="2"/>
        <v>2000000</v>
      </c>
      <c r="G5" s="96">
        <f t="shared" si="3"/>
        <v>0.155</v>
      </c>
      <c r="H5" s="94">
        <f t="shared" si="4"/>
        <v>2000000</v>
      </c>
      <c r="I5" s="96">
        <f t="shared" si="5"/>
        <v>0.124</v>
      </c>
      <c r="J5" s="97">
        <f t="shared" si="6"/>
        <v>2000000</v>
      </c>
      <c r="K5" s="96">
        <f t="shared" si="7"/>
        <v>0.06726218487</v>
      </c>
      <c r="L5" s="21"/>
    </row>
    <row r="6" ht="13.5" customHeight="1">
      <c r="A6" s="89" t="str">
        <f>INPUTS!A16</f>
        <v>Joan</v>
      </c>
      <c r="B6" s="4"/>
      <c r="C6" s="17"/>
      <c r="D6" s="94">
        <f>INPUTS!C16</f>
        <v>1500000</v>
      </c>
      <c r="E6" s="95">
        <f t="shared" si="1"/>
        <v>0.15</v>
      </c>
      <c r="F6" s="94">
        <f t="shared" si="2"/>
        <v>1500000</v>
      </c>
      <c r="G6" s="96">
        <f t="shared" si="3"/>
        <v>0.11625</v>
      </c>
      <c r="H6" s="94">
        <f t="shared" si="4"/>
        <v>1500000</v>
      </c>
      <c r="I6" s="96">
        <f t="shared" si="5"/>
        <v>0.093</v>
      </c>
      <c r="J6" s="97">
        <f t="shared" si="6"/>
        <v>1500000</v>
      </c>
      <c r="K6" s="96">
        <f t="shared" si="7"/>
        <v>0.05044663866</v>
      </c>
      <c r="L6" s="21"/>
    </row>
    <row r="7" ht="13.5" customHeight="1">
      <c r="A7" s="89" t="str">
        <f>INPUTS!A17</f>
        <v/>
      </c>
      <c r="B7" s="4"/>
      <c r="C7" s="17"/>
      <c r="D7" s="94">
        <f>INPUTS!C17</f>
        <v>0</v>
      </c>
      <c r="E7" s="95">
        <f t="shared" si="1"/>
        <v>0</v>
      </c>
      <c r="F7" s="94">
        <f t="shared" si="2"/>
        <v>0</v>
      </c>
      <c r="G7" s="96">
        <f t="shared" si="3"/>
        <v>0</v>
      </c>
      <c r="H7" s="94">
        <f t="shared" si="4"/>
        <v>0</v>
      </c>
      <c r="I7" s="96">
        <f t="shared" si="5"/>
        <v>0</v>
      </c>
      <c r="J7" s="97">
        <f t="shared" si="6"/>
        <v>0</v>
      </c>
      <c r="K7" s="96">
        <f t="shared" si="7"/>
        <v>0</v>
      </c>
      <c r="L7" s="21"/>
    </row>
    <row r="8" ht="13.5" customHeight="1">
      <c r="A8" s="89" t="str">
        <f>INPUTS!A18</f>
        <v/>
      </c>
      <c r="B8" s="4"/>
      <c r="C8" s="17"/>
      <c r="D8" s="94">
        <f>INPUTS!C18</f>
        <v>0</v>
      </c>
      <c r="E8" s="95">
        <f t="shared" si="1"/>
        <v>0</v>
      </c>
      <c r="F8" s="94">
        <f t="shared" si="2"/>
        <v>0</v>
      </c>
      <c r="G8" s="96">
        <f t="shared" si="3"/>
        <v>0</v>
      </c>
      <c r="H8" s="94">
        <f t="shared" si="4"/>
        <v>0</v>
      </c>
      <c r="I8" s="96">
        <f t="shared" si="5"/>
        <v>0</v>
      </c>
      <c r="J8" s="97">
        <f t="shared" si="6"/>
        <v>0</v>
      </c>
      <c r="K8" s="96">
        <f t="shared" si="7"/>
        <v>0</v>
      </c>
      <c r="L8" s="21"/>
    </row>
    <row r="9" ht="13.5" customHeight="1">
      <c r="A9" s="89" t="str">
        <f>INPUTS!A19</f>
        <v/>
      </c>
      <c r="B9" s="4"/>
      <c r="C9" s="17"/>
      <c r="D9" s="94">
        <f>INPUTS!C19</f>
        <v>0</v>
      </c>
      <c r="E9" s="95">
        <f t="shared" si="1"/>
        <v>0</v>
      </c>
      <c r="F9" s="94">
        <f t="shared" si="2"/>
        <v>0</v>
      </c>
      <c r="G9" s="96">
        <f t="shared" si="3"/>
        <v>0</v>
      </c>
      <c r="H9" s="94">
        <f t="shared" si="4"/>
        <v>0</v>
      </c>
      <c r="I9" s="96">
        <f t="shared" si="5"/>
        <v>0</v>
      </c>
      <c r="J9" s="97">
        <f t="shared" si="6"/>
        <v>0</v>
      </c>
      <c r="K9" s="96">
        <f t="shared" si="7"/>
        <v>0</v>
      </c>
      <c r="L9" s="21"/>
    </row>
    <row r="10" ht="13.5" customHeight="1">
      <c r="A10" s="89" t="str">
        <f>INPUTS!A21</f>
        <v>Employee Options</v>
      </c>
      <c r="B10" s="4"/>
      <c r="C10" s="17"/>
      <c r="D10" s="94">
        <f>INPUTS!C21</f>
        <v>2500000</v>
      </c>
      <c r="E10" s="95">
        <f t="shared" si="1"/>
        <v>0.25</v>
      </c>
      <c r="F10" s="94">
        <f t="shared" si="2"/>
        <v>2500000</v>
      </c>
      <c r="G10" s="96">
        <f t="shared" si="3"/>
        <v>0.19375</v>
      </c>
      <c r="H10" s="94">
        <f t="shared" si="4"/>
        <v>2500000</v>
      </c>
      <c r="I10" s="96">
        <f t="shared" si="5"/>
        <v>0.155</v>
      </c>
      <c r="J10" s="97">
        <f t="shared" si="6"/>
        <v>2500000</v>
      </c>
      <c r="K10" s="96">
        <f t="shared" si="7"/>
        <v>0.08407773109</v>
      </c>
      <c r="L10" s="21"/>
    </row>
    <row r="11" ht="13.5" customHeight="1">
      <c r="A11" s="89" t="str">
        <f>INPUTS!A31</f>
        <v>Family &amp; Friends Round #1</v>
      </c>
      <c r="B11" s="4"/>
      <c r="C11" s="17"/>
      <c r="D11" s="94"/>
      <c r="E11" s="95"/>
      <c r="F11" s="94">
        <f>F20*G11</f>
        <v>1290322.581</v>
      </c>
      <c r="G11" s="96">
        <f>INPUTS!G31</f>
        <v>0.1</v>
      </c>
      <c r="H11" s="94">
        <f t="shared" si="4"/>
        <v>1290322.581</v>
      </c>
      <c r="I11" s="96">
        <f t="shared" si="5"/>
        <v>0.08</v>
      </c>
      <c r="J11" s="97">
        <f t="shared" si="6"/>
        <v>1290322.581</v>
      </c>
      <c r="K11" s="96">
        <f t="shared" si="7"/>
        <v>0.04339495798</v>
      </c>
      <c r="L11" s="21"/>
    </row>
    <row r="12" ht="13.5" customHeight="1">
      <c r="A12" s="89" t="str">
        <f>INPUTS!A39</f>
        <v>Family &amp; Friends Round #2</v>
      </c>
      <c r="B12" s="4"/>
      <c r="C12" s="17"/>
      <c r="D12" s="94"/>
      <c r="E12" s="95"/>
      <c r="F12" s="94">
        <f>F20*G12</f>
        <v>1612903.226</v>
      </c>
      <c r="G12" s="96">
        <f>INPUTS!G39</f>
        <v>0.125</v>
      </c>
      <c r="H12" s="94">
        <f t="shared" si="4"/>
        <v>1612903.226</v>
      </c>
      <c r="I12" s="96">
        <f t="shared" si="5"/>
        <v>0.1</v>
      </c>
      <c r="J12" s="97">
        <f t="shared" si="6"/>
        <v>1612903.226</v>
      </c>
      <c r="K12" s="96">
        <f t="shared" si="7"/>
        <v>0.05424369748</v>
      </c>
      <c r="L12" s="21"/>
    </row>
    <row r="13" ht="13.5" customHeight="1">
      <c r="A13" s="89" t="str">
        <f>INPUTS!A47</f>
        <v>Angel /  Seed Investors</v>
      </c>
      <c r="B13" s="4"/>
      <c r="C13" s="17"/>
      <c r="D13" s="98"/>
      <c r="E13" s="99"/>
      <c r="F13" s="98"/>
      <c r="G13" s="96"/>
      <c r="H13" s="94">
        <f>H22</f>
        <v>3225806.452</v>
      </c>
      <c r="I13" s="96">
        <f>INPUTS!D47</f>
        <v>0.2</v>
      </c>
      <c r="J13" s="97">
        <f t="shared" si="6"/>
        <v>3225806.452</v>
      </c>
      <c r="K13" s="96">
        <f t="shared" si="7"/>
        <v>0.108487395</v>
      </c>
      <c r="L13" s="21"/>
    </row>
    <row r="14" ht="13.5" customHeight="1">
      <c r="A14" s="89" t="str">
        <f>INPUTS!A55</f>
        <v>Reid Hoffman</v>
      </c>
      <c r="B14" s="4"/>
      <c r="C14" s="17"/>
      <c r="D14" s="98"/>
      <c r="E14" s="99"/>
      <c r="F14" s="94"/>
      <c r="G14" s="96"/>
      <c r="H14" s="98"/>
      <c r="I14" s="96"/>
      <c r="J14" s="94">
        <f t="shared" ref="J14:J17" si="8">K14*$J$20</f>
        <v>4685040.354</v>
      </c>
      <c r="K14" s="96">
        <f>INPUTS!G55</f>
        <v>0.1575630252</v>
      </c>
      <c r="L14" s="21"/>
    </row>
    <row r="15" ht="13.5" customHeight="1">
      <c r="A15" s="89" t="str">
        <f>INPUTS!A64</f>
        <v>Andreessen Horowitz</v>
      </c>
      <c r="B15" s="4"/>
      <c r="C15" s="17"/>
      <c r="D15" s="98"/>
      <c r="E15" s="99"/>
      <c r="F15" s="98"/>
      <c r="G15" s="96"/>
      <c r="H15" s="98"/>
      <c r="I15" s="96"/>
      <c r="J15" s="94">
        <f t="shared" si="8"/>
        <v>8920316.834</v>
      </c>
      <c r="K15" s="96">
        <f>INPUTS!D64</f>
        <v>0.3</v>
      </c>
      <c r="L15" s="21"/>
    </row>
    <row r="16" ht="13.5" customHeight="1">
      <c r="A16" s="89" t="str">
        <f>INPUTS!A65</f>
        <v/>
      </c>
      <c r="B16" s="4"/>
      <c r="C16" s="17"/>
      <c r="D16" s="98"/>
      <c r="E16" s="99"/>
      <c r="F16" s="98"/>
      <c r="G16" s="96"/>
      <c r="H16" s="98"/>
      <c r="I16" s="96"/>
      <c r="J16" s="94">
        <f t="shared" si="8"/>
        <v>0</v>
      </c>
      <c r="K16" s="100" t="str">
        <f>INPUTS!D65</f>
        <v/>
      </c>
      <c r="L16" s="21"/>
    </row>
    <row r="17" ht="13.5" customHeight="1">
      <c r="A17" s="89" t="str">
        <f>INPUTS!A66</f>
        <v/>
      </c>
      <c r="B17" s="4"/>
      <c r="C17" s="17"/>
      <c r="D17" s="101"/>
      <c r="E17" s="102"/>
      <c r="F17" s="101"/>
      <c r="G17" s="103"/>
      <c r="H17" s="101"/>
      <c r="I17" s="103"/>
      <c r="J17" s="104">
        <f t="shared" si="8"/>
        <v>0</v>
      </c>
      <c r="K17" s="105" t="str">
        <f>INPUTS!D66</f>
        <v/>
      </c>
      <c r="L17" s="21"/>
    </row>
    <row r="18" ht="13.5" customHeight="1">
      <c r="A18" s="4"/>
      <c r="B18" s="4"/>
      <c r="C18" s="4"/>
      <c r="D18" s="11"/>
      <c r="E18" s="106"/>
      <c r="F18" s="107"/>
      <c r="G18" s="108"/>
      <c r="H18" s="11"/>
      <c r="I18" s="108"/>
      <c r="J18" s="11"/>
      <c r="K18" s="11"/>
      <c r="L18" s="4"/>
    </row>
    <row r="19" ht="13.5" customHeight="1">
      <c r="A19" s="4"/>
      <c r="B19" s="4"/>
      <c r="C19" s="4"/>
      <c r="D19" s="8"/>
      <c r="E19" s="109"/>
      <c r="F19" s="8"/>
      <c r="G19" s="8"/>
      <c r="H19" s="8"/>
      <c r="I19" s="110"/>
      <c r="J19" s="8"/>
      <c r="K19" s="8"/>
      <c r="L19" s="4"/>
    </row>
    <row r="20" ht="13.5" customHeight="1">
      <c r="A20" s="4"/>
      <c r="B20" s="4"/>
      <c r="C20" s="111" t="s">
        <v>50</v>
      </c>
      <c r="D20" s="112">
        <f>SUM(D4:D19)</f>
        <v>10000000</v>
      </c>
      <c r="E20" s="113">
        <f>SUM(E4:E10)</f>
        <v>1</v>
      </c>
      <c r="F20" s="112">
        <f>D20+F22</f>
        <v>12903225.81</v>
      </c>
      <c r="G20" s="114">
        <f>SUM(G4:G12)</f>
        <v>1</v>
      </c>
      <c r="H20" s="112">
        <f t="shared" ref="H20:I20" si="9">SUM(H4:H13)</f>
        <v>16129032.26</v>
      </c>
      <c r="I20" s="114">
        <f t="shared" si="9"/>
        <v>1</v>
      </c>
      <c r="J20" s="112">
        <f>H20+J22</f>
        <v>29734389.45</v>
      </c>
      <c r="K20" s="115">
        <f>SUM(K4:K15)</f>
        <v>1</v>
      </c>
      <c r="L20" s="21"/>
    </row>
    <row r="21" ht="13.5" customHeight="1">
      <c r="A21" s="4"/>
      <c r="B21" s="4"/>
      <c r="C21" s="8"/>
      <c r="D21" s="116"/>
      <c r="E21" s="117"/>
      <c r="F21" s="116"/>
      <c r="G21" s="116"/>
      <c r="H21" s="116"/>
      <c r="I21" s="116"/>
      <c r="J21" s="116"/>
      <c r="K21" s="116"/>
      <c r="L21" s="4"/>
    </row>
    <row r="22" ht="13.5" customHeight="1">
      <c r="A22" s="4"/>
      <c r="B22" s="17"/>
      <c r="C22" s="118" t="s">
        <v>51</v>
      </c>
      <c r="D22" s="119">
        <f>INPUTS!D11</f>
        <v>10000000</v>
      </c>
      <c r="E22" s="117"/>
      <c r="F22" s="119">
        <f>D20/(1-(G11+G12))-D20</f>
        <v>2903225.806</v>
      </c>
      <c r="G22" s="120"/>
      <c r="H22" s="119">
        <f>(F20/(1-I13))-F20</f>
        <v>3225806.452</v>
      </c>
      <c r="I22" s="120"/>
      <c r="J22" s="119">
        <f>H20/(1-(K14+K15+K16+K17))-H20</f>
        <v>13605357.19</v>
      </c>
      <c r="K22" s="121"/>
      <c r="L22" s="21"/>
    </row>
    <row r="23" ht="13.5" customHeight="1">
      <c r="A23" s="4"/>
      <c r="B23" s="4"/>
      <c r="C23" s="116"/>
      <c r="D23" s="116"/>
      <c r="E23" s="117"/>
      <c r="F23" s="116"/>
      <c r="G23" s="116"/>
      <c r="H23" s="116"/>
      <c r="I23" s="116"/>
      <c r="J23" s="116"/>
      <c r="K23" s="116"/>
      <c r="L23" s="4"/>
    </row>
    <row r="24" ht="13.5" customHeight="1">
      <c r="A24" s="4"/>
      <c r="B24" s="17"/>
      <c r="C24" s="118" t="s">
        <v>52</v>
      </c>
      <c r="D24" s="120"/>
      <c r="E24" s="117"/>
      <c r="F24" s="120"/>
      <c r="G24" s="120"/>
      <c r="H24" s="122">
        <f>INPUTS!E47/'CAP TABLE'!H20</f>
        <v>0.31</v>
      </c>
      <c r="I24" s="120"/>
      <c r="J24" s="122">
        <f>INPUTS!E64/'CAP TABLE'!J20</f>
        <v>0.4484145658</v>
      </c>
      <c r="K24" s="121"/>
      <c r="L24" s="21"/>
    </row>
    <row r="25" ht="13.5" customHeight="1">
      <c r="A25" s="4"/>
      <c r="B25" s="4"/>
      <c r="C25" s="11"/>
      <c r="D25" s="11"/>
      <c r="E25" s="106"/>
      <c r="F25" s="11"/>
      <c r="G25" s="11"/>
      <c r="H25" s="11"/>
      <c r="I25" s="11"/>
      <c r="J25" s="11"/>
      <c r="K25" s="11"/>
      <c r="L25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5.5"/>
    <col customWidth="1" min="2" max="2" width="7.0"/>
    <col customWidth="1" min="3" max="3" width="12.0"/>
    <col customWidth="1" min="4" max="4" width="16.5"/>
    <col customWidth="1" min="5" max="5" width="4.5"/>
    <col customWidth="1" min="6" max="6" width="37.25"/>
    <col customWidth="1" min="7" max="7" width="4.38"/>
    <col customWidth="1" min="8" max="8" width="12.13"/>
    <col customWidth="1" min="9" max="9" width="10.25"/>
    <col customWidth="1" min="10" max="10" width="4.13"/>
    <col customWidth="1" min="11" max="11" width="2.0"/>
  </cols>
  <sheetData>
    <row r="1" ht="24.75" customHeight="1">
      <c r="A1" s="123" t="str">
        <f>INPUTS!C7</f>
        <v>Acme, Inc.</v>
      </c>
      <c r="B1" s="124"/>
      <c r="C1" s="124"/>
      <c r="D1" s="125"/>
      <c r="E1" s="8"/>
      <c r="F1" s="4"/>
      <c r="G1" s="126"/>
      <c r="H1" s="82"/>
      <c r="I1" s="4"/>
      <c r="J1" s="4"/>
      <c r="K1" s="4"/>
    </row>
    <row r="2" ht="15.0" customHeight="1">
      <c r="A2" s="25"/>
      <c r="B2" s="11"/>
      <c r="C2" s="116"/>
      <c r="D2" s="116"/>
      <c r="E2" s="15"/>
      <c r="F2" s="21"/>
      <c r="G2" s="4"/>
      <c r="H2" s="4"/>
      <c r="I2" s="4"/>
      <c r="J2" s="4"/>
      <c r="K2" s="4"/>
    </row>
    <row r="3" ht="15.0" customHeight="1">
      <c r="A3" s="46" t="s">
        <v>53</v>
      </c>
      <c r="B3" s="17"/>
      <c r="C3" s="127">
        <v>1.0E8</v>
      </c>
      <c r="D3" s="19"/>
      <c r="E3" s="68"/>
      <c r="F3" s="21"/>
      <c r="G3" s="4"/>
      <c r="H3" s="4"/>
      <c r="I3" s="4"/>
      <c r="J3" s="4"/>
      <c r="K3" s="4"/>
    </row>
    <row r="4" ht="15.0" customHeight="1">
      <c r="A4" s="46" t="s">
        <v>54</v>
      </c>
      <c r="B4" s="17"/>
      <c r="C4" s="33">
        <v>2019.0</v>
      </c>
      <c r="D4" s="25"/>
      <c r="E4" s="17"/>
      <c r="F4" s="21"/>
      <c r="G4" s="4"/>
      <c r="H4" s="4"/>
      <c r="I4" s="4"/>
      <c r="J4" s="4"/>
      <c r="K4" s="4"/>
    </row>
    <row r="5" ht="15.0" customHeight="1">
      <c r="A5" s="21"/>
      <c r="B5" s="4"/>
      <c r="C5" s="11"/>
      <c r="D5" s="4"/>
      <c r="E5" s="17"/>
      <c r="F5" s="21"/>
      <c r="G5" s="4"/>
      <c r="H5" s="4"/>
      <c r="I5" s="4"/>
      <c r="J5" s="4"/>
      <c r="K5" s="4"/>
    </row>
    <row r="6" ht="15.75" customHeight="1">
      <c r="A6" s="23" t="s">
        <v>55</v>
      </c>
      <c r="B6" s="73"/>
      <c r="C6" s="73"/>
      <c r="D6" s="73"/>
      <c r="E6" s="24"/>
      <c r="F6" s="21"/>
      <c r="G6" s="4"/>
      <c r="H6" s="4"/>
      <c r="I6" s="4"/>
      <c r="J6" s="4"/>
      <c r="K6" s="4"/>
    </row>
    <row r="7" ht="15.0" customHeight="1">
      <c r="A7" s="25"/>
      <c r="B7" s="11"/>
      <c r="C7" s="11"/>
      <c r="D7" s="11"/>
      <c r="E7" s="15"/>
      <c r="F7" s="21"/>
      <c r="G7" s="4"/>
      <c r="H7" s="4"/>
      <c r="I7" s="4"/>
      <c r="J7" s="4"/>
      <c r="K7" s="4"/>
    </row>
    <row r="8" ht="15.0" customHeight="1">
      <c r="A8" s="128" t="str">
        <f>INPUTS!A66</f>
        <v/>
      </c>
      <c r="B8" s="4"/>
      <c r="C8" s="4"/>
      <c r="D8" s="49">
        <f>INPUTS!C66*INPUTS!F66</f>
        <v>0</v>
      </c>
      <c r="E8" s="17"/>
      <c r="F8" s="21"/>
      <c r="G8" s="4"/>
      <c r="H8" s="4"/>
      <c r="I8" s="4"/>
      <c r="J8" s="4"/>
      <c r="K8" s="4"/>
    </row>
    <row r="9" ht="15.0" customHeight="1">
      <c r="A9" s="128" t="str">
        <f>INPUTS!A65</f>
        <v/>
      </c>
      <c r="B9" s="4"/>
      <c r="C9" s="4"/>
      <c r="D9" s="49">
        <f>INPUTS!C65*INPUTS!F65</f>
        <v>0</v>
      </c>
      <c r="E9" s="17"/>
      <c r="F9" s="21"/>
      <c r="G9" s="4"/>
      <c r="H9" s="4"/>
      <c r="I9" s="4"/>
      <c r="J9" s="4"/>
      <c r="K9" s="4"/>
    </row>
    <row r="10" ht="15.0" customHeight="1">
      <c r="A10" s="128" t="str">
        <f>INPUTS!A64</f>
        <v>Andreessen Horowitz</v>
      </c>
      <c r="B10" s="4"/>
      <c r="C10" s="4"/>
      <c r="D10" s="49">
        <f>INPUTS!C64*INPUTS!F64</f>
        <v>4000000</v>
      </c>
      <c r="E10" s="17"/>
      <c r="F10" s="21"/>
      <c r="G10" s="4"/>
      <c r="H10" s="4"/>
      <c r="I10" s="4"/>
      <c r="J10" s="4"/>
      <c r="K10" s="4"/>
    </row>
    <row r="11" ht="15.0" customHeight="1">
      <c r="A11" s="128" t="str">
        <f>INPUTS!A55</f>
        <v>Reid Hoffman</v>
      </c>
      <c r="B11" s="4"/>
      <c r="C11" s="4"/>
      <c r="D11" s="49">
        <f>INPUTS!C55*INPUTS!F64</f>
        <v>1250000</v>
      </c>
      <c r="E11" s="17"/>
      <c r="F11" s="21"/>
      <c r="G11" s="4"/>
      <c r="H11" s="4"/>
      <c r="I11" s="4"/>
      <c r="J11" s="4"/>
      <c r="K11" s="4"/>
    </row>
    <row r="12" ht="15.0" customHeight="1">
      <c r="A12" s="128" t="str">
        <f>INPUTS!A47</f>
        <v>Angel /  Seed Investors</v>
      </c>
      <c r="B12" s="4"/>
      <c r="C12" s="4"/>
      <c r="D12" s="49">
        <f>INPUTS!C47*INPUTS!F47</f>
        <v>1000000</v>
      </c>
      <c r="E12" s="17"/>
      <c r="F12" s="21"/>
      <c r="G12" s="4"/>
      <c r="H12" s="4"/>
      <c r="I12" s="4"/>
      <c r="J12" s="4"/>
      <c r="K12" s="4"/>
    </row>
    <row r="13" ht="15.0" customHeight="1">
      <c r="A13" s="128" t="str">
        <f>INPUTS!A39</f>
        <v>Family &amp; Friends Round #2</v>
      </c>
      <c r="B13" s="4"/>
      <c r="C13" s="4"/>
      <c r="D13" s="49">
        <f>INPUTS!C39*INPUTS!F47</f>
        <v>400000</v>
      </c>
      <c r="E13" s="17"/>
      <c r="F13" s="80"/>
      <c r="G13" s="8"/>
      <c r="H13" s="8"/>
      <c r="I13" s="8"/>
      <c r="J13" s="8"/>
      <c r="K13" s="4"/>
    </row>
    <row r="14" ht="15.75" customHeight="1">
      <c r="A14" s="128" t="str">
        <f>INPUTS!A31</f>
        <v>Family &amp; Friends Round #1</v>
      </c>
      <c r="B14" s="4"/>
      <c r="C14" s="4"/>
      <c r="D14" s="49">
        <f>INPUTS!C31*INPUTS!F47</f>
        <v>300000</v>
      </c>
      <c r="E14" s="17"/>
      <c r="F14" s="129" t="s">
        <v>56</v>
      </c>
      <c r="G14" s="130"/>
      <c r="H14" s="130"/>
      <c r="I14" s="131">
        <f>C3-(D16+D28)</f>
        <v>90867500</v>
      </c>
      <c r="J14" s="19"/>
      <c r="K14" s="21"/>
    </row>
    <row r="15" ht="15.0" customHeight="1">
      <c r="A15" s="21"/>
      <c r="B15" s="4"/>
      <c r="C15" s="4"/>
      <c r="D15" s="49"/>
      <c r="E15" s="17"/>
      <c r="F15" s="25"/>
      <c r="G15" s="11"/>
      <c r="H15" s="11"/>
      <c r="I15" s="11"/>
      <c r="J15" s="15"/>
      <c r="K15" s="21"/>
    </row>
    <row r="16" ht="15.0" customHeight="1">
      <c r="A16" s="21"/>
      <c r="B16" s="4"/>
      <c r="C16" s="60" t="s">
        <v>13</v>
      </c>
      <c r="D16" s="49">
        <f>SUM(D10:D14)</f>
        <v>6950000</v>
      </c>
      <c r="E16" s="17"/>
      <c r="F16" s="128" t="str">
        <f>'CAP TABLE'!A4</f>
        <v>John</v>
      </c>
      <c r="G16" s="4"/>
      <c r="H16" s="132">
        <f>'CAP TABLE'!K4</f>
        <v>0.1345243697</v>
      </c>
      <c r="I16" s="133">
        <f t="shared" ref="I16:I29" si="1">H16*$I$14</f>
        <v>12223893.17</v>
      </c>
      <c r="K16" s="21"/>
    </row>
    <row r="17" ht="15.0" customHeight="1">
      <c r="A17" s="21"/>
      <c r="B17" s="4"/>
      <c r="C17" s="4"/>
      <c r="D17" s="4"/>
      <c r="E17" s="17"/>
      <c r="F17" s="128" t="str">
        <f>'CAP TABLE'!A5</f>
        <v>Jessica</v>
      </c>
      <c r="G17" s="4"/>
      <c r="H17" s="132">
        <f>'CAP TABLE'!K5</f>
        <v>0.06726218487</v>
      </c>
      <c r="I17" s="133">
        <f t="shared" si="1"/>
        <v>6111946.584</v>
      </c>
      <c r="K17" s="21"/>
    </row>
    <row r="18" ht="15.75" customHeight="1">
      <c r="A18" s="23" t="s">
        <v>57</v>
      </c>
      <c r="B18" s="73"/>
      <c r="C18" s="73"/>
      <c r="D18" s="73"/>
      <c r="E18" s="24"/>
      <c r="F18" s="128" t="str">
        <f>'CAP TABLE'!A6</f>
        <v>Joan</v>
      </c>
      <c r="G18" s="4"/>
      <c r="H18" s="132">
        <f>'CAP TABLE'!K6</f>
        <v>0.05044663866</v>
      </c>
      <c r="I18" s="133">
        <f t="shared" si="1"/>
        <v>4583959.938</v>
      </c>
      <c r="K18" s="21"/>
    </row>
    <row r="19" ht="15.0" customHeight="1">
      <c r="A19" s="25"/>
      <c r="B19" s="11"/>
      <c r="C19" s="11"/>
      <c r="D19" s="11"/>
      <c r="E19" s="15"/>
      <c r="F19" s="128" t="str">
        <f>'CAP TABLE'!A7</f>
        <v/>
      </c>
      <c r="G19" s="4"/>
      <c r="H19" s="132">
        <f>'CAP TABLE'!K7</f>
        <v>0</v>
      </c>
      <c r="I19" s="133">
        <f t="shared" si="1"/>
        <v>0</v>
      </c>
      <c r="K19" s="21"/>
    </row>
    <row r="20" ht="15.0" customHeight="1">
      <c r="A20" s="128" t="str">
        <f t="shared" ref="A20:A26" si="2">A8</f>
        <v/>
      </c>
      <c r="B20" s="4"/>
      <c r="C20" s="4"/>
      <c r="D20" s="49">
        <f>(INPUTS!C66*INPUTS!G66)*(C4-INPUTS!B68)</f>
        <v>0</v>
      </c>
      <c r="E20" s="17"/>
      <c r="F20" s="128" t="str">
        <f>'CAP TABLE'!A8</f>
        <v/>
      </c>
      <c r="G20" s="4"/>
      <c r="H20" s="132">
        <f>'CAP TABLE'!K8</f>
        <v>0</v>
      </c>
      <c r="I20" s="133">
        <f t="shared" si="1"/>
        <v>0</v>
      </c>
      <c r="K20" s="21"/>
    </row>
    <row r="21" ht="15.0" customHeight="1">
      <c r="A21" s="128" t="str">
        <f t="shared" si="2"/>
        <v/>
      </c>
      <c r="B21" s="4"/>
      <c r="C21" s="4"/>
      <c r="D21" s="49">
        <f>(INPUTS!C65*INPUTS!G65)*(C4-INPUTS!B68)</f>
        <v>0</v>
      </c>
      <c r="E21" s="17"/>
      <c r="F21" s="128" t="str">
        <f>'CAP TABLE'!A9</f>
        <v/>
      </c>
      <c r="G21" s="4"/>
      <c r="H21" s="132">
        <f>'CAP TABLE'!K9</f>
        <v>0</v>
      </c>
      <c r="I21" s="133">
        <f t="shared" si="1"/>
        <v>0</v>
      </c>
      <c r="K21" s="21"/>
    </row>
    <row r="22" ht="15.0" customHeight="1">
      <c r="A22" s="128" t="str">
        <f t="shared" si="2"/>
        <v>Andreessen Horowitz</v>
      </c>
      <c r="B22" s="4"/>
      <c r="C22" s="4"/>
      <c r="D22" s="49">
        <f>(INPUTS!C64*INPUTS!G64)*(C4-INPUTS!B68)</f>
        <v>1080000</v>
      </c>
      <c r="E22" s="17"/>
      <c r="F22" s="128" t="str">
        <f>'CAP TABLE'!A10</f>
        <v>Employee Options</v>
      </c>
      <c r="G22" s="4"/>
      <c r="H22" s="132">
        <f>'CAP TABLE'!K10</f>
        <v>0.08407773109</v>
      </c>
      <c r="I22" s="133">
        <f t="shared" si="1"/>
        <v>7639933.23</v>
      </c>
      <c r="K22" s="21"/>
    </row>
    <row r="23" ht="15.0" customHeight="1">
      <c r="A23" s="128" t="str">
        <f t="shared" si="2"/>
        <v>Reid Hoffman</v>
      </c>
      <c r="B23" s="4"/>
      <c r="C23" s="4"/>
      <c r="D23" s="49">
        <f>(INPUTS!C55*INPUTS!G64)*(C4-INPUTS!B68)</f>
        <v>337500</v>
      </c>
      <c r="E23" s="17"/>
      <c r="F23" s="128" t="str">
        <f>'CAP TABLE'!A11</f>
        <v>Family &amp; Friends Round #1</v>
      </c>
      <c r="G23" s="4"/>
      <c r="H23" s="132">
        <f>'CAP TABLE'!K11</f>
        <v>0.04339495798</v>
      </c>
      <c r="I23" s="133">
        <f t="shared" si="1"/>
        <v>3943191.345</v>
      </c>
      <c r="K23" s="21"/>
    </row>
    <row r="24" ht="15.0" customHeight="1">
      <c r="A24" s="128" t="str">
        <f t="shared" si="2"/>
        <v>Angel /  Seed Investors</v>
      </c>
      <c r="B24" s="4"/>
      <c r="C24" s="4"/>
      <c r="D24" s="49">
        <f>(INPUTS!C47*INPUTS!G47)*(C4-INPUTS!B49)</f>
        <v>450000</v>
      </c>
      <c r="E24" s="17"/>
      <c r="F24" s="128" t="str">
        <f>'CAP TABLE'!A12</f>
        <v>Family &amp; Friends Round #2</v>
      </c>
      <c r="G24" s="4"/>
      <c r="H24" s="132">
        <f>'CAP TABLE'!K12</f>
        <v>0.05424369748</v>
      </c>
      <c r="I24" s="133">
        <f t="shared" si="1"/>
        <v>4928989.181</v>
      </c>
      <c r="K24" s="21"/>
    </row>
    <row r="25" ht="15.0" customHeight="1">
      <c r="A25" s="128" t="str">
        <f t="shared" si="2"/>
        <v>Family &amp; Friends Round #2</v>
      </c>
      <c r="B25" s="4"/>
      <c r="C25" s="4"/>
      <c r="D25" s="49">
        <f>(INPUTS!C39*INPUTS!G47)*(C4-INPUTS!B49)</f>
        <v>180000</v>
      </c>
      <c r="E25" s="17"/>
      <c r="F25" s="128" t="str">
        <f>'CAP TABLE'!A13</f>
        <v>Angel /  Seed Investors</v>
      </c>
      <c r="G25" s="4"/>
      <c r="H25" s="132">
        <f>'CAP TABLE'!K13</f>
        <v>0.108487395</v>
      </c>
      <c r="I25" s="133">
        <f t="shared" si="1"/>
        <v>9857978.361</v>
      </c>
      <c r="K25" s="21"/>
    </row>
    <row r="26" ht="15.0" customHeight="1">
      <c r="A26" s="128" t="str">
        <f t="shared" si="2"/>
        <v>Family &amp; Friends Round #1</v>
      </c>
      <c r="B26" s="4"/>
      <c r="C26" s="4"/>
      <c r="D26" s="49">
        <f>(INPUTS!C31*INPUTS!G47)*(C4-INPUTS!B49)</f>
        <v>135000</v>
      </c>
      <c r="E26" s="17"/>
      <c r="F26" s="128" t="str">
        <f>'CAP TABLE'!A14</f>
        <v>Reid Hoffman</v>
      </c>
      <c r="G26" s="4"/>
      <c r="H26" s="132">
        <f>'CAP TABLE'!K14</f>
        <v>0.1575630252</v>
      </c>
      <c r="I26" s="133">
        <f t="shared" si="1"/>
        <v>14317358.19</v>
      </c>
      <c r="K26" s="21"/>
    </row>
    <row r="27" ht="15.0" customHeight="1">
      <c r="A27" s="21"/>
      <c r="B27" s="4"/>
      <c r="C27" s="4"/>
      <c r="D27" s="49"/>
      <c r="E27" s="17"/>
      <c r="F27" s="128" t="str">
        <f>'CAP TABLE'!A15</f>
        <v>Andreessen Horowitz</v>
      </c>
      <c r="G27" s="4"/>
      <c r="H27" s="132">
        <f>'CAP TABLE'!K15</f>
        <v>0.3</v>
      </c>
      <c r="I27" s="133">
        <f t="shared" si="1"/>
        <v>27260250</v>
      </c>
      <c r="K27" s="21"/>
    </row>
    <row r="28" ht="15.0" customHeight="1">
      <c r="A28" s="21"/>
      <c r="B28" s="4"/>
      <c r="C28" s="60" t="s">
        <v>13</v>
      </c>
      <c r="D28" s="49">
        <f>SUM(D22:D26)</f>
        <v>2182500</v>
      </c>
      <c r="E28" s="17"/>
      <c r="F28" s="128" t="str">
        <f>'CAP TABLE'!A16</f>
        <v/>
      </c>
      <c r="G28" s="4"/>
      <c r="H28" s="134" t="str">
        <f>'CAP TABLE'!K16</f>
        <v/>
      </c>
      <c r="I28" s="133">
        <f t="shared" si="1"/>
        <v>0</v>
      </c>
      <c r="K28" s="21"/>
    </row>
    <row r="29" ht="15.0" customHeight="1">
      <c r="A29" s="80"/>
      <c r="B29" s="8"/>
      <c r="C29" s="8"/>
      <c r="D29" s="135"/>
      <c r="E29" s="24"/>
      <c r="F29" s="136" t="str">
        <f>'CAP TABLE'!A17</f>
        <v/>
      </c>
      <c r="G29" s="8"/>
      <c r="H29" s="137" t="str">
        <f>'CAP TABLE'!K17</f>
        <v/>
      </c>
      <c r="I29" s="138">
        <f t="shared" si="1"/>
        <v>0</v>
      </c>
      <c r="J29" s="7"/>
      <c r="K29" s="21"/>
    </row>
  </sheetData>
  <mergeCells count="16">
    <mergeCell ref="I28:J28"/>
    <mergeCell ref="I29:J29"/>
    <mergeCell ref="I21:J21"/>
    <mergeCell ref="I22:J22"/>
    <mergeCell ref="I23:J23"/>
    <mergeCell ref="I24:J24"/>
    <mergeCell ref="I25:J25"/>
    <mergeCell ref="I26:J26"/>
    <mergeCell ref="I27:J27"/>
    <mergeCell ref="C3:D3"/>
    <mergeCell ref="I14:J14"/>
    <mergeCell ref="I16:J16"/>
    <mergeCell ref="I17:J17"/>
    <mergeCell ref="I18:J18"/>
    <mergeCell ref="I19:J19"/>
    <mergeCell ref="I20:J20"/>
  </mergeCells>
  <drawing r:id="rId1"/>
</worksheet>
</file>