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R Metrics" sheetId="1" r:id="rId4"/>
    <sheet state="visible" name="ARR Change Log" sheetId="2" r:id="rId5"/>
    <sheet state="visible" name="Invoice Tracking Rev Rec" sheetId="3" r:id="rId6"/>
    <sheet state="visible" name="Contract Database" sheetId="4" r:id="rId7"/>
    <sheet state="visible" name="Lists" sheetId="5" r:id="rId8"/>
  </sheets>
  <definedNames>
    <definedName name="hard_cost">#REF!</definedName>
    <definedName name="Latest_Date">Lists!$F$4</definedName>
    <definedName name="curable_functional">#REF!</definedName>
    <definedName name="soft_cost">#REF!</definedName>
    <definedName name="Circ">#REF!</definedName>
    <definedName name="Sale_Date">#REF!</definedName>
    <definedName name="land_file">#REF!</definedName>
    <definedName name="cb_Chart_5">#REF!</definedName>
    <definedName name="tax_rate">#REF!</definedName>
    <definedName name="Billing_Periods">Lists!$C$3:$C$8</definedName>
    <definedName name="x">#REF!</definedName>
    <definedName name="_bdm.009C4D98B80D417E90C742AA6C77F404.edm">#REF!</definedName>
    <definedName name="incurable_functional">#REF!</definedName>
    <definedName name="Sales_Reps">Lists!$D$3:$D$11</definedName>
    <definedName name="cb_Chart_16">#REF!</definedName>
    <definedName name="entrepr_profit">#REF!</definedName>
    <definedName name="Earliest_DAte">Lists!$F$3</definedName>
    <definedName name="s">#REF!</definedName>
    <definedName name="cb_Chart_15">#REF!</definedName>
    <definedName name="asdf">#REF!</definedName>
    <definedName name="Summary_Tab">#REF!</definedName>
    <definedName name="_bdm.4DE47709ED094A25923E4EB60FCEA2D2.edm">#REF!</definedName>
    <definedName name="lease_up_period">#REF!</definedName>
    <definedName name="cb_Chart_7">#REF!</definedName>
    <definedName name="total_rcn">#REF!</definedName>
    <definedName name="ggg">#REF!</definedName>
    <definedName name="external_obs">#REF!</definedName>
    <definedName name="Date">#REF!</definedName>
    <definedName name="Query14">#REF!</definedName>
    <definedName name="Cohorts">Lists!$B$3:$B$7</definedName>
    <definedName name="Hold_3">#REF!</definedName>
    <definedName name="Land_Export">#REF!</definedName>
    <definedName name="land_value">#REF!</definedName>
    <definedName name="physical_curable">#REF!</definedName>
    <definedName name="land_rpt">#REF!</definedName>
    <definedName name="_bdm.09790D3FCA19418DA584F30799796619.edm">#REF!</definedName>
    <definedName name="_bdm.878AD62506894FDABE5076D3CF2F7CB8.edm">#REF!</definedName>
    <definedName name="physical_longlife">#REF!</definedName>
    <definedName name="gg">#REF!</definedName>
    <definedName name="_Table2_Out">#REF!</definedName>
    <definedName name="rcn_site">#REF!</definedName>
    <definedName name="LandExport">#REF!</definedName>
    <definedName name="gggg">#REF!</definedName>
    <definedName name="cb_Chart_4">#REF!</definedName>
    <definedName name="b">#REF!</definedName>
    <definedName name="assessed_value">#REF!</definedName>
    <definedName name="h">#REF!</definedName>
    <definedName name="const">#REF!</definedName>
    <definedName name="_bdm.7D2187D17D2647089DF5E66EAA28FB3F.edm">#REF!</definedName>
    <definedName name="cb_Chart_1">#REF!</definedName>
    <definedName name="physical_incurable">#REF!</definedName>
    <definedName name="cb_Chart_23">#REF!</definedName>
    <definedName name="sf">#REF!</definedName>
    <definedName name="cb_Chart_2">#REF!</definedName>
    <definedName name="cb_Chart_43">#REF!</definedName>
    <definedName name="Cap_Rate">#REF!</definedName>
    <definedName name="cb_Chart_13">#REF!</definedName>
    <definedName name="LocaltoUSD">#REF!</definedName>
    <definedName name="a">#REF!</definedName>
    <definedName name="marketing_cost">#REF!</definedName>
    <definedName name="cb_Chart_3">#REF!</definedName>
    <definedName name="cb_Chart_6">#REF!</definedName>
    <definedName name="functional_depreciation">#REF!</definedName>
    <definedName name="physical_depreciation">#REF!</definedName>
    <definedName name="const_period">#REF!</definedName>
    <definedName name="f">#REF!</definedName>
    <definedName name="stabilized_occupancy">#REF!</definedName>
    <definedName name="cb_Chart_8">#REF!</definedName>
    <definedName name="operating_losses">#REF!</definedName>
    <definedName name="percent_soft_cost">#REF!</definedName>
    <definedName name="cb_Chart_17">#REF!</definedName>
    <definedName name="holding_cost">#REF!</definedName>
    <definedName name="USDtoLocal">#REF!</definedName>
    <definedName name="cb_Chart_12">#REF!</definedName>
    <definedName name="qqqq">#REF!</definedName>
  </definedNames>
  <calcPr/>
</workbook>
</file>

<file path=xl/sharedStrings.xml><?xml version="1.0" encoding="utf-8"?>
<sst xmlns="http://schemas.openxmlformats.org/spreadsheetml/2006/main" count="339" uniqueCount="183">
  <si>
    <t>Metrics by Cohort</t>
  </si>
  <si>
    <t>Checks</t>
  </si>
  <si>
    <t>Total Company</t>
  </si>
  <si>
    <t>Number of pilots end of month</t>
  </si>
  <si>
    <t>Number of customers</t>
  </si>
  <si>
    <t>Customers beginning of month</t>
  </si>
  <si>
    <t>New customers</t>
  </si>
  <si>
    <t>Lost customers</t>
  </si>
  <si>
    <t>Customers end of month</t>
  </si>
  <si>
    <t>ARPA (Average Revenue Per Account) ($)</t>
  </si>
  <si>
    <t>ARR ($)</t>
  </si>
  <si>
    <t>ARR beginning of the month</t>
  </si>
  <si>
    <t xml:space="preserve">New ARR </t>
  </si>
  <si>
    <t>Net Expansion ARR</t>
  </si>
  <si>
    <t>Churned ARR</t>
  </si>
  <si>
    <t>ARR end of month</t>
  </si>
  <si>
    <t>Small</t>
  </si>
  <si>
    <t>Small Customers</t>
  </si>
  <si>
    <t>New ARR</t>
  </si>
  <si>
    <t>Churn ARR</t>
  </si>
  <si>
    <t>Expansion ARR</t>
  </si>
  <si>
    <t>Contraction ARR</t>
  </si>
  <si>
    <t>Medium</t>
  </si>
  <si>
    <t>Medium Customers</t>
  </si>
  <si>
    <t>Large</t>
  </si>
  <si>
    <t>Large Customers</t>
  </si>
  <si>
    <t>Date</t>
  </si>
  <si>
    <t>Account ID</t>
  </si>
  <si>
    <t>Account Name</t>
  </si>
  <si>
    <t>Order Form #</t>
  </si>
  <si>
    <t>Prior ARR</t>
  </si>
  <si>
    <t>ARR Change</t>
  </si>
  <si>
    <t>Type</t>
  </si>
  <si>
    <t>Cohort</t>
  </si>
  <si>
    <t>Month</t>
  </si>
  <si>
    <t>Invoice Tracking Tool</t>
  </si>
  <si>
    <t>Revenue Recognition</t>
  </si>
  <si>
    <t>Rev Rec Timeline (Subscription / Evaluation Only)</t>
  </si>
  <si>
    <t># Days in Month</t>
  </si>
  <si>
    <t>Deferred Revenue</t>
  </si>
  <si>
    <t>Description</t>
  </si>
  <si>
    <t>Invoice Amount</t>
  </si>
  <si>
    <t>Rev Rec Amount (Eval, Subscription and Upfront Expense Billing Only)</t>
  </si>
  <si>
    <t>Expected Invoice Date</t>
  </si>
  <si>
    <t>Actual Invoice Date</t>
  </si>
  <si>
    <t>Invoice #</t>
  </si>
  <si>
    <t>Start Date</t>
  </si>
  <si>
    <t>Initial End Date</t>
  </si>
  <si>
    <t>Amended End Date (Subscription Only)</t>
  </si>
  <si>
    <t>Notes</t>
  </si>
  <si>
    <t># Days</t>
  </si>
  <si>
    <t>Invoice Month</t>
  </si>
  <si>
    <t>Amended End Date Month</t>
  </si>
  <si>
    <t>Total Rev Rec</t>
  </si>
  <si>
    <t>Test</t>
  </si>
  <si>
    <t>customer 1</t>
  </si>
  <si>
    <t>Subscription</t>
  </si>
  <si>
    <t xml:space="preserve"> </t>
  </si>
  <si>
    <t>customer 2</t>
  </si>
  <si>
    <t>This is the 1st of 4 quarterly payments</t>
  </si>
  <si>
    <t>Revenue Recognized</t>
  </si>
  <si>
    <t>Evaluation</t>
  </si>
  <si>
    <t>Expenses</t>
  </si>
  <si>
    <t>One-Time Fees</t>
  </si>
  <si>
    <t>Total</t>
  </si>
  <si>
    <t>Check</t>
  </si>
  <si>
    <t xml:space="preserve">Deferred Revenue </t>
  </si>
  <si>
    <t>Beginning Deferred Revenue</t>
  </si>
  <si>
    <t>Increase in Deferred Revenue</t>
  </si>
  <si>
    <t>Amortization of Deferred Revenue</t>
  </si>
  <si>
    <t>Ending Deferred Revenue</t>
  </si>
  <si>
    <t>ARR and Evaluation Revenue by Cohort</t>
  </si>
  <si>
    <t>Committed ARR</t>
  </si>
  <si>
    <t>Commit + Backlog ARR</t>
  </si>
  <si>
    <t>Pending ARR</t>
  </si>
  <si>
    <t>Comit + Backlog + Pending ARR</t>
  </si>
  <si>
    <t>Evaluation Revenue</t>
  </si>
  <si>
    <t>Committed - subscription has launched</t>
  </si>
  <si>
    <t>Backlog - order form signed, but subscription not yet launched</t>
  </si>
  <si>
    <t>Pending - order form under development</t>
  </si>
  <si>
    <t>Contract Database as of:</t>
  </si>
  <si>
    <t>Next OF#:</t>
  </si>
  <si>
    <t>Contract Dates</t>
  </si>
  <si>
    <t>Subscription ARR</t>
  </si>
  <si>
    <t>Parent Account</t>
  </si>
  <si>
    <t>Order Form Desc</t>
  </si>
  <si>
    <t>Associated Order Form #</t>
  </si>
  <si>
    <t>Date Contract Signed</t>
  </si>
  <si>
    <t>Evaluation Start Per Order Form</t>
  </si>
  <si>
    <t>Evaluation End Per OF</t>
  </si>
  <si>
    <t>Evaluation Status</t>
  </si>
  <si>
    <t>Evaluation End Date Used for Pilot Count</t>
  </si>
  <si>
    <t>Initial Contract Subscription Start</t>
  </si>
  <si>
    <t>Initial Contract Subscription End</t>
  </si>
  <si>
    <t>Forecast
Subscription Start</t>
  </si>
  <si>
    <t>Forecast
Subscription End</t>
  </si>
  <si>
    <t>Actual
Subscription
Start</t>
  </si>
  <si>
    <t>Actual
Subscription
End</t>
  </si>
  <si>
    <t>Amended
Subscription
End</t>
  </si>
  <si>
    <t>Renewal Date</t>
  </si>
  <si>
    <t>Billing Period</t>
  </si>
  <si>
    <t>Evaluation Amount</t>
  </si>
  <si>
    <t>Subscription Amount</t>
  </si>
  <si>
    <t>ARR</t>
  </si>
  <si>
    <t>ARR Change (New/Expansion Revenue)</t>
  </si>
  <si>
    <t>Sales Rep</t>
  </si>
  <si>
    <t>Account Manager</t>
  </si>
  <si>
    <t>Added to ARR Change Log?</t>
  </si>
  <si>
    <t>Eval Added to Invoice Tracking Tool</t>
  </si>
  <si>
    <t>Sub Added to Invoice Tracking Tool</t>
  </si>
  <si>
    <t>LIVE ORDERS</t>
  </si>
  <si>
    <t>$</t>
  </si>
  <si>
    <t>ARR Conversion Date</t>
  </si>
  <si>
    <t>Live</t>
  </si>
  <si>
    <t>Pending
Conversion</t>
  </si>
  <si>
    <t>NA</t>
  </si>
  <si>
    <t>Annual</t>
  </si>
  <si>
    <t>Rep 1</t>
  </si>
  <si>
    <t>Completed</t>
  </si>
  <si>
    <t>Quarterly</t>
  </si>
  <si>
    <t>PENDING ORDERS</t>
  </si>
  <si>
    <t>Client 18</t>
  </si>
  <si>
    <t>Client 19</t>
  </si>
  <si>
    <t>Client 20</t>
  </si>
  <si>
    <t>Client 21</t>
  </si>
  <si>
    <t>Client 16</t>
  </si>
  <si>
    <t>Client 12</t>
  </si>
  <si>
    <t>FM 1 evaluation</t>
  </si>
  <si>
    <t>Client 15</t>
  </si>
  <si>
    <t>Client 7</t>
  </si>
  <si>
    <t>Ongoing</t>
  </si>
  <si>
    <t>Client 22</t>
  </si>
  <si>
    <t>LAS Airport</t>
  </si>
  <si>
    <t>Client 3</t>
  </si>
  <si>
    <t>Client 17</t>
  </si>
  <si>
    <t>3 Site Expansion</t>
  </si>
  <si>
    <t>Client 14</t>
  </si>
  <si>
    <t>Brooksville</t>
  </si>
  <si>
    <t>FORECAST ORDERS</t>
  </si>
  <si>
    <t>Client 23</t>
  </si>
  <si>
    <t>Client 24</t>
  </si>
  <si>
    <t>FM 1 Trial</t>
  </si>
  <si>
    <t>Parking Trial</t>
  </si>
  <si>
    <t>Client 25</t>
  </si>
  <si>
    <t>Expansion</t>
  </si>
  <si>
    <t>LOST/SUSPENDED ORDERS</t>
  </si>
  <si>
    <t>Client 26</t>
  </si>
  <si>
    <t>Tony Tarantino</t>
  </si>
  <si>
    <t>Client 27</t>
  </si>
  <si>
    <t>Client 28</t>
  </si>
  <si>
    <t>Ruth Aston</t>
  </si>
  <si>
    <t>Client 29</t>
  </si>
  <si>
    <t>END</t>
  </si>
  <si>
    <t>Database questions:</t>
  </si>
  <si>
    <t>How to reflect renewals for auto-renew?</t>
  </si>
  <si>
    <t>How to reflect change orders -- changes to evaluation start and evaluation end dates?</t>
  </si>
  <si>
    <t>How to reflect contract amendments.  Expect to extend end-dates with expansions</t>
  </si>
  <si>
    <t>Structure for account and contract IDs?</t>
  </si>
  <si>
    <t>What is "type" needed for in terms of new, recurring, expansion</t>
  </si>
  <si>
    <t>Process for tracking invoices?</t>
  </si>
  <si>
    <t>Analysis questions:</t>
  </si>
  <si>
    <t>Desire to break out data by product type?</t>
  </si>
  <si>
    <t>Break out customers by "Small/Medium/Large" cohort?</t>
  </si>
  <si>
    <t>Why is True Leaf an 18 month contract?</t>
  </si>
  <si>
    <t>Cohorts</t>
  </si>
  <si>
    <t>Billing</t>
  </si>
  <si>
    <t>Sales Reps</t>
  </si>
  <si>
    <t>Valid Dates</t>
  </si>
  <si>
    <t>ARR Type</t>
  </si>
  <si>
    <t>Item</t>
  </si>
  <si>
    <t>Eval Status</t>
  </si>
  <si>
    <t>Steve</t>
  </si>
  <si>
    <t>From:</t>
  </si>
  <si>
    <t>Bi-Annual</t>
  </si>
  <si>
    <t>Elizabeth</t>
  </si>
  <si>
    <t>To:</t>
  </si>
  <si>
    <t>Rep 3</t>
  </si>
  <si>
    <t>Monthly</t>
  </si>
  <si>
    <t>Rep 4</t>
  </si>
  <si>
    <t>Custom</t>
  </si>
  <si>
    <t>Rep 5</t>
  </si>
  <si>
    <t>Evaluation - Equipment</t>
  </si>
  <si>
    <t>Rep 6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</si>
</sst>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9">
    <numFmt numFmtId="164" formatCode="[$-409]mmm\-yy"/>
    <numFmt numFmtId="165" formatCode="_(* #,##0_);_(* \(#,##0\);_(* &quot;-&quot;??_);_(@_)"/>
    <numFmt numFmtId="166" formatCode="[$-409]dd\-mmm\-yy"/>
    <numFmt numFmtId="167" formatCode="_(* #,##0.00_);_(* \(#,##0.00\);_(* &quot;-&quot;??_);_(@_)"/>
    <numFmt numFmtId="168" formatCode="_([$$-409]* #,##0.00_);_([$$-409]* \(#,##0.00\);_([$$-409]* &quot;-&quot;??_);_(@_)"/>
    <numFmt numFmtId="169" formatCode="#,##0.00000000000"/>
    <numFmt numFmtId="170" formatCode="_(&quot;$&quot;* #,##0_);_(&quot;$&quot;* \(#,##0\);_(&quot;$&quot;* &quot;-&quot;??_);_(@_)"/>
    <numFmt numFmtId="171" formatCode="_([$$-409]* #,##0_);_([$$-409]* \(#,##0\);_([$$-409]* &quot;-&quot;??_);_(@_)"/>
    <numFmt numFmtId="172" formatCode="&quot;$&quot;0&quot; (NTE)&quot;"/>
  </numFmts>
  <fonts count="16">
    <font>
      <sz val="11.0"/>
      <color rgb="FF000000"/>
      <name val="Calibri"/>
    </font>
    <font>
      <b/>
      <sz val="14.0"/>
      <color rgb="FF000000"/>
      <name val="Calibri"/>
    </font>
    <font>
      <b/>
      <sz val="11.0"/>
      <color rgb="FF000000"/>
      <name val="Calibri"/>
    </font>
    <font>
      <color theme="1"/>
      <name val="Calibri"/>
    </font>
    <font>
      <b/>
      <sz val="11.0"/>
      <color rgb="FFFFFFFF"/>
      <name val="Calibri"/>
    </font>
    <font>
      <b/>
      <sz val="11.0"/>
      <color theme="1"/>
      <name val="Calibri"/>
    </font>
    <font>
      <sz val="11.0"/>
      <color rgb="FFFFFFFF"/>
      <name val="Calibri"/>
    </font>
    <font>
      <sz val="11.0"/>
      <color theme="1"/>
      <name val="Calibri"/>
    </font>
    <font/>
    <font>
      <u/>
      <sz val="11.0"/>
      <color rgb="FF000000"/>
      <name val="Calibri"/>
    </font>
    <font>
      <i/>
      <sz val="11.0"/>
      <color rgb="FF000000"/>
      <name val="Calibri"/>
    </font>
    <font>
      <b/>
      <sz val="11.0"/>
      <color rgb="FFFF0000"/>
      <name val="Calibri"/>
    </font>
    <font>
      <sz val="11.0"/>
      <color rgb="FFFF0000"/>
      <name val="Calibri"/>
    </font>
    <font>
      <b/>
      <sz val="12.0"/>
      <color rgb="FF000000"/>
      <name val="Calibri"/>
    </font>
    <font>
      <i/>
      <sz val="11.0"/>
      <color rgb="FFFF0000"/>
      <name val="Calibri"/>
    </font>
    <font>
      <b/>
      <i/>
      <sz val="11.0"/>
      <color rgb="FF000000"/>
      <name val="Calibri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DAEEF3"/>
        <bgColor rgb="FFDAEEF3"/>
      </patternFill>
    </fill>
    <fill>
      <patternFill patternType="solid">
        <fgColor rgb="FF44546A"/>
        <bgColor rgb="FF44546A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  <fill>
      <patternFill patternType="solid">
        <fgColor rgb="FF4472C4"/>
        <bgColor rgb="FF4472C4"/>
      </patternFill>
    </fill>
    <fill>
      <patternFill patternType="solid">
        <fgColor rgb="FF7030A0"/>
        <bgColor rgb="FF7030A0"/>
      </patternFill>
    </fill>
    <fill>
      <patternFill patternType="solid">
        <fgColor rgb="FFB4C6E7"/>
        <bgColor rgb="FFB4C6E7"/>
      </patternFill>
    </fill>
  </fills>
  <borders count="3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thin">
        <color rgb="FF000000"/>
      </lef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164" xfId="0" applyAlignment="1" applyBorder="1" applyFont="1" applyNumberFormat="1">
      <alignment horizontal="center"/>
    </xf>
    <xf borderId="0" fillId="0" fontId="3" numFmtId="0" xfId="0" applyFont="1"/>
    <xf borderId="2" fillId="2" fontId="4" numFmtId="0" xfId="0" applyAlignment="1" applyBorder="1" applyFill="1" applyFont="1">
      <alignment horizontal="left"/>
    </xf>
    <xf borderId="3" fillId="2" fontId="0" numFmtId="0" xfId="0" applyBorder="1" applyFont="1"/>
    <xf borderId="4" fillId="3" fontId="5" numFmtId="0" xfId="0" applyAlignment="1" applyBorder="1" applyFill="1" applyFont="1">
      <alignment horizontal="left"/>
    </xf>
    <xf borderId="5" fillId="3" fontId="2" numFmtId="165" xfId="0" applyBorder="1" applyFont="1" applyNumberFormat="1"/>
    <xf borderId="6" fillId="0" fontId="0" numFmtId="0" xfId="0" applyBorder="1" applyFont="1"/>
    <xf borderId="0" fillId="0" fontId="0" numFmtId="165" xfId="0" applyFont="1" applyNumberFormat="1"/>
    <xf borderId="7" fillId="4" fontId="5" numFmtId="0" xfId="0" applyAlignment="1" applyBorder="1" applyFill="1" applyFont="1">
      <alignment horizontal="left"/>
    </xf>
    <xf borderId="8" fillId="4" fontId="5" numFmtId="165" xfId="0" applyAlignment="1" applyBorder="1" applyFont="1" applyNumberFormat="1">
      <alignment horizontal="left"/>
    </xf>
    <xf borderId="9" fillId="0" fontId="2" numFmtId="164" xfId="0" applyAlignment="1" applyBorder="1" applyFont="1" applyNumberFormat="1">
      <alignment horizontal="center"/>
    </xf>
    <xf borderId="1" fillId="5" fontId="6" numFmtId="0" xfId="0" applyAlignment="1" applyBorder="1" applyFill="1" applyFont="1">
      <alignment horizontal="center" shrinkToFit="0" vertical="center" wrapText="1"/>
    </xf>
    <xf borderId="1" fillId="0" fontId="0" numFmtId="166" xfId="0" applyAlignment="1" applyBorder="1" applyFont="1" applyNumberFormat="1">
      <alignment horizontal="center"/>
    </xf>
    <xf borderId="1" fillId="0" fontId="0" numFmtId="0" xfId="0" applyBorder="1" applyFont="1"/>
    <xf borderId="1" fillId="0" fontId="0" numFmtId="167" xfId="0" applyBorder="1" applyFont="1" applyNumberFormat="1"/>
    <xf borderId="1" fillId="0" fontId="0" numFmtId="164" xfId="0" applyAlignment="1" applyBorder="1" applyFont="1" applyNumberFormat="1">
      <alignment horizontal="center"/>
    </xf>
    <xf borderId="0" fillId="0" fontId="0" numFmtId="167" xfId="0" applyFont="1" applyNumberFormat="1"/>
    <xf borderId="0" fillId="0" fontId="0" numFmtId="168" xfId="0" applyFont="1" applyNumberFormat="1"/>
    <xf borderId="0" fillId="0" fontId="0" numFmtId="14" xfId="0" applyFont="1" applyNumberFormat="1"/>
    <xf borderId="0" fillId="0" fontId="7" numFmtId="14" xfId="0" applyFont="1" applyNumberFormat="1"/>
    <xf borderId="0" fillId="0" fontId="2" numFmtId="0" xfId="0" applyFont="1"/>
    <xf borderId="0" fillId="0" fontId="0" numFmtId="169" xfId="0" applyFont="1" applyNumberFormat="1"/>
    <xf borderId="10" fillId="5" fontId="6" numFmtId="0" xfId="0" applyAlignment="1" applyBorder="1" applyFont="1">
      <alignment horizontal="center" shrinkToFit="0" vertical="center" wrapText="1"/>
    </xf>
    <xf borderId="11" fillId="0" fontId="8" numFmtId="0" xfId="0" applyBorder="1" applyFont="1"/>
    <xf borderId="12" fillId="0" fontId="8" numFmtId="0" xfId="0" applyBorder="1" applyFont="1"/>
    <xf borderId="0" fillId="0" fontId="5" numFmtId="0" xfId="0" applyFont="1"/>
    <xf borderId="0" fillId="0" fontId="7" numFmtId="0" xfId="0" applyAlignment="1" applyFont="1">
      <alignment horizontal="left"/>
    </xf>
    <xf borderId="0" fillId="0" fontId="7" numFmtId="0" xfId="0" applyFont="1"/>
    <xf borderId="2" fillId="5" fontId="6" numFmtId="0" xfId="0" applyAlignment="1" applyBorder="1" applyFont="1">
      <alignment horizontal="center" shrinkToFit="0" vertical="center" wrapText="1"/>
    </xf>
    <xf borderId="2" fillId="5" fontId="6" numFmtId="168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shrinkToFit="0" wrapText="1"/>
    </xf>
    <xf borderId="0" fillId="0" fontId="5" numFmtId="0" xfId="0" applyAlignment="1" applyFont="1">
      <alignment horizontal="center"/>
    </xf>
    <xf borderId="5" fillId="6" fontId="5" numFmtId="14" xfId="0" applyBorder="1" applyFill="1" applyFont="1" applyNumberFormat="1"/>
    <xf borderId="1" fillId="0" fontId="7" numFmtId="0" xfId="0" applyBorder="1" applyFont="1"/>
    <xf borderId="1" fillId="0" fontId="0" numFmtId="168" xfId="0" applyBorder="1" applyFont="1" applyNumberFormat="1"/>
    <xf borderId="1" fillId="0" fontId="0" numFmtId="170" xfId="0" applyBorder="1" applyFont="1" applyNumberFormat="1"/>
    <xf borderId="1" fillId="0" fontId="0" numFmtId="14" xfId="0" applyAlignment="1" applyBorder="1" applyFont="1" applyNumberFormat="1">
      <alignment horizontal="center"/>
    </xf>
    <xf borderId="0" fillId="0" fontId="7" numFmtId="167" xfId="0" applyFont="1" applyNumberFormat="1"/>
    <xf borderId="0" fillId="0" fontId="7" numFmtId="0" xfId="0" applyAlignment="1" applyFont="1">
      <alignment horizontal="center"/>
    </xf>
    <xf borderId="0" fillId="0" fontId="7" numFmtId="4" xfId="0" applyFont="1" applyNumberFormat="1"/>
    <xf borderId="13" fillId="0" fontId="0" numFmtId="0" xfId="0" applyBorder="1" applyFont="1"/>
    <xf borderId="14" fillId="7" fontId="0" numFmtId="0" xfId="0" applyBorder="1" applyFill="1" applyFont="1"/>
    <xf borderId="1" fillId="0" fontId="0" numFmtId="14" xfId="0" applyBorder="1" applyFont="1" applyNumberFormat="1"/>
    <xf borderId="1" fillId="0" fontId="0" numFmtId="171" xfId="0" applyBorder="1" applyFont="1" applyNumberFormat="1"/>
    <xf borderId="0" fillId="0" fontId="9" numFmtId="0" xfId="0" applyFont="1"/>
    <xf borderId="15" fillId="0" fontId="0" numFmtId="167" xfId="0" applyBorder="1" applyFont="1" applyNumberFormat="1"/>
    <xf borderId="0" fillId="0" fontId="10" numFmtId="0" xfId="0" applyFont="1"/>
    <xf borderId="0" fillId="0" fontId="10" numFmtId="167" xfId="0" applyFont="1" applyNumberFormat="1"/>
    <xf borderId="5" fillId="7" fontId="0" numFmtId="0" xfId="0" applyBorder="1" applyFont="1"/>
    <xf borderId="3" fillId="5" fontId="6" numFmtId="0" xfId="0" applyAlignment="1" applyBorder="1" applyFont="1">
      <alignment horizontal="center" shrinkToFit="0" vertical="center" wrapText="1"/>
    </xf>
    <xf borderId="16" fillId="5" fontId="6" numFmtId="0" xfId="0" applyAlignment="1" applyBorder="1" applyFont="1">
      <alignment horizontal="center" shrinkToFit="0" vertical="center" wrapText="1"/>
    </xf>
    <xf borderId="0" fillId="0" fontId="0" numFmtId="0" xfId="0" applyAlignment="1" applyFont="1">
      <alignment horizontal="center"/>
    </xf>
    <xf borderId="0" fillId="0" fontId="0" numFmtId="0" xfId="0" applyFont="1"/>
    <xf borderId="17" fillId="0" fontId="0" numFmtId="165" xfId="0" applyBorder="1" applyFont="1" applyNumberFormat="1"/>
    <xf borderId="18" fillId="0" fontId="0" numFmtId="165" xfId="0" applyBorder="1" applyFont="1" applyNumberFormat="1"/>
    <xf borderId="15" fillId="0" fontId="0" numFmtId="165" xfId="0" applyBorder="1" applyFont="1" applyNumberFormat="1"/>
    <xf borderId="13" fillId="0" fontId="0" numFmtId="165" xfId="0" applyBorder="1" applyFont="1" applyNumberFormat="1"/>
    <xf borderId="19" fillId="0" fontId="0" numFmtId="165" xfId="0" applyBorder="1" applyFont="1" applyNumberFormat="1"/>
    <xf borderId="20" fillId="0" fontId="0" numFmtId="0" xfId="0" applyBorder="1" applyFont="1"/>
    <xf borderId="15" fillId="0" fontId="0" numFmtId="0" xfId="0" applyBorder="1" applyFont="1"/>
    <xf borderId="0" fillId="0" fontId="11" numFmtId="0" xfId="0" applyFont="1"/>
    <xf borderId="5" fillId="7" fontId="2" numFmtId="0" xfId="0" applyBorder="1" applyFont="1"/>
    <xf borderId="5" fillId="7" fontId="0" numFmtId="0" xfId="0" applyAlignment="1" applyBorder="1" applyFont="1">
      <alignment horizontal="center"/>
    </xf>
    <xf borderId="5" fillId="7" fontId="12" numFmtId="0" xfId="0" applyBorder="1" applyFont="1"/>
    <xf borderId="5" fillId="7" fontId="1" numFmtId="0" xfId="0" applyBorder="1" applyFont="1"/>
    <xf borderId="5" fillId="7" fontId="13" numFmtId="0" xfId="0" applyAlignment="1" applyBorder="1" applyFont="1">
      <alignment horizontal="right"/>
    </xf>
    <xf borderId="5" fillId="7" fontId="13" numFmtId="166" xfId="0" applyAlignment="1" applyBorder="1" applyFont="1" applyNumberFormat="1">
      <alignment horizontal="left"/>
    </xf>
    <xf borderId="5" fillId="7" fontId="2" numFmtId="0" xfId="0" applyAlignment="1" applyBorder="1" applyFont="1">
      <alignment horizontal="right"/>
    </xf>
    <xf borderId="21" fillId="5" fontId="6" numFmtId="0" xfId="0" applyAlignment="1" applyBorder="1" applyFont="1">
      <alignment horizontal="center"/>
    </xf>
    <xf borderId="22" fillId="0" fontId="8" numFmtId="0" xfId="0" applyBorder="1" applyFont="1"/>
    <xf borderId="23" fillId="0" fontId="8" numFmtId="0" xfId="0" applyBorder="1" applyFont="1"/>
    <xf borderId="24" fillId="5" fontId="6" numFmtId="0" xfId="0" applyAlignment="1" applyBorder="1" applyFont="1">
      <alignment horizontal="center" shrinkToFit="0" vertical="center" wrapText="1"/>
    </xf>
    <xf borderId="25" fillId="0" fontId="8" numFmtId="0" xfId="0" applyBorder="1" applyFont="1"/>
    <xf borderId="26" fillId="0" fontId="8" numFmtId="0" xfId="0" applyBorder="1" applyFont="1"/>
    <xf borderId="2" fillId="8" fontId="0" numFmtId="0" xfId="0" applyAlignment="1" applyBorder="1" applyFill="1" applyFont="1">
      <alignment horizontal="center" shrinkToFit="0" vertical="center" wrapText="1"/>
    </xf>
    <xf borderId="2" fillId="9" fontId="6" numFmtId="0" xfId="0" applyAlignment="1" applyBorder="1" applyFill="1" applyFont="1">
      <alignment horizontal="center" shrinkToFit="0" vertical="center" wrapText="1"/>
    </xf>
    <xf borderId="2" fillId="10" fontId="6" numFmtId="0" xfId="0" applyAlignment="1" applyBorder="1" applyFill="1" applyFont="1">
      <alignment horizontal="center" shrinkToFit="0" vertical="center" wrapText="1"/>
    </xf>
    <xf borderId="5" fillId="11" fontId="2" numFmtId="0" xfId="0" applyBorder="1" applyFill="1" applyFont="1"/>
    <xf borderId="5" fillId="11" fontId="0" numFmtId="0" xfId="0" applyBorder="1" applyFont="1"/>
    <xf borderId="5" fillId="11" fontId="0" numFmtId="14" xfId="0" applyAlignment="1" applyBorder="1" applyFont="1" applyNumberFormat="1">
      <alignment horizontal="center"/>
    </xf>
    <xf borderId="5" fillId="11" fontId="0" numFmtId="0" xfId="0" applyAlignment="1" applyBorder="1" applyFont="1">
      <alignment horizontal="center"/>
    </xf>
    <xf borderId="5" fillId="11" fontId="0" numFmtId="170" xfId="0" applyBorder="1" applyFont="1" applyNumberFormat="1"/>
    <xf borderId="13" fillId="0" fontId="0" numFmtId="14" xfId="0" applyAlignment="1" applyBorder="1" applyFont="1" applyNumberFormat="1">
      <alignment horizontal="center"/>
    </xf>
    <xf borderId="13" fillId="0" fontId="0" numFmtId="0" xfId="0" applyAlignment="1" applyBorder="1" applyFont="1">
      <alignment horizontal="center"/>
    </xf>
    <xf borderId="13" fillId="0" fontId="0" numFmtId="170" xfId="0" applyBorder="1" applyFont="1" applyNumberFormat="1"/>
    <xf borderId="5" fillId="7" fontId="0" numFmtId="170" xfId="0" applyBorder="1" applyFont="1" applyNumberFormat="1"/>
    <xf borderId="5" fillId="7" fontId="0" numFmtId="14" xfId="0" applyAlignment="1" applyBorder="1" applyFont="1" applyNumberFormat="1">
      <alignment horizontal="center"/>
    </xf>
    <xf borderId="1" fillId="0" fontId="0" numFmtId="0" xfId="0" applyAlignment="1" applyBorder="1" applyFont="1">
      <alignment horizontal="center"/>
    </xf>
    <xf borderId="5" fillId="7" fontId="0" numFmtId="165" xfId="0" applyBorder="1" applyFont="1" applyNumberFormat="1"/>
    <xf borderId="1" fillId="0" fontId="0" numFmtId="165" xfId="0" applyBorder="1" applyFont="1" applyNumberFormat="1"/>
    <xf borderId="5" fillId="7" fontId="14" numFmtId="165" xfId="0" applyBorder="1" applyFont="1" applyNumberFormat="1"/>
    <xf borderId="1" fillId="0" fontId="0" numFmtId="172" xfId="0" applyBorder="1" applyFont="1" applyNumberFormat="1"/>
    <xf borderId="5" fillId="7" fontId="0" numFmtId="0" xfId="0" applyAlignment="1" applyBorder="1" applyFont="1">
      <alignment horizontal="right"/>
    </xf>
    <xf borderId="27" fillId="7" fontId="0" numFmtId="170" xfId="0" applyBorder="1" applyFont="1" applyNumberFormat="1"/>
    <xf borderId="5" fillId="7" fontId="0" numFmtId="0" xfId="0" applyAlignment="1" applyBorder="1" applyFont="1">
      <alignment horizontal="left"/>
    </xf>
    <xf borderId="5" fillId="7" fontId="15" numFmtId="0" xfId="0" applyAlignment="1" applyBorder="1" applyFont="1">
      <alignment horizontal="center"/>
    </xf>
    <xf borderId="0" fillId="0" fontId="15" numFmtId="0" xfId="0" applyAlignment="1" applyFont="1">
      <alignment horizontal="center"/>
    </xf>
    <xf borderId="28" fillId="8" fontId="2" numFmtId="0" xfId="0" applyBorder="1" applyFont="1"/>
    <xf borderId="2" fillId="8" fontId="2" numFmtId="0" xfId="0" applyBorder="1" applyFont="1"/>
    <xf borderId="29" fillId="8" fontId="2" numFmtId="0" xfId="0" applyAlignment="1" applyBorder="1" applyFont="1">
      <alignment horizontal="center"/>
    </xf>
    <xf borderId="30" fillId="0" fontId="8" numFmtId="0" xfId="0" applyBorder="1" applyFont="1"/>
    <xf borderId="17" fillId="0" fontId="0" numFmtId="0" xfId="0" applyBorder="1" applyFont="1"/>
    <xf borderId="18" fillId="0" fontId="15" numFmtId="0" xfId="0" applyAlignment="1" applyBorder="1" applyFont="1">
      <alignment horizontal="right"/>
    </xf>
    <xf borderId="17" fillId="0" fontId="0" numFmtId="166" xfId="0" applyAlignment="1" applyBorder="1" applyFont="1" applyNumberFormat="1">
      <alignment horizontal="center"/>
    </xf>
    <xf borderId="19" fillId="0" fontId="15" numFmtId="0" xfId="0" applyAlignment="1" applyBorder="1" applyFont="1">
      <alignment horizontal="right"/>
    </xf>
    <xf borderId="13" fillId="0" fontId="0" numFmtId="166" xfId="0" applyAlignment="1" applyBorder="1" applyFont="1" applyNumberFormat="1">
      <alignment horizontal="center"/>
    </xf>
    <xf borderId="17" fillId="0" fontId="7" numFmtId="0" xfId="0" applyBorder="1" applyFont="1"/>
    <xf borderId="13" fillId="0" fontId="7" numFmtId="0" xfId="0" applyBorder="1" applyFont="1"/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4C7C3"/>
          <bgColor rgb="FFF4C7C3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3.0" ySplit="3.0" topLeftCell="D4" activePane="bottomRight" state="frozen"/>
      <selection activeCell="D1" sqref="D1" pane="topRight"/>
      <selection activeCell="A4" sqref="A4" pane="bottomLeft"/>
      <selection activeCell="D4" sqref="D4" pane="bottomRight"/>
    </sheetView>
  </sheetViews>
  <sheetFormatPr customHeight="1" defaultColWidth="14.43" defaultRowHeight="15.0" outlineLevelCol="1"/>
  <cols>
    <col customWidth="1" hidden="1" min="1" max="2" width="8.71" outlineLevel="1"/>
    <col collapsed="1" customWidth="1" min="3" max="3" width="37.0"/>
    <col customWidth="1" min="4" max="6" width="8.71"/>
    <col customWidth="1" min="7" max="15" width="10.29"/>
    <col customWidth="1" min="16" max="39" width="11.43"/>
    <col customWidth="1" min="40" max="41" width="8.71"/>
  </cols>
  <sheetData>
    <row r="1" ht="14.25" customHeight="1">
      <c r="C1" s="1" t="s">
        <v>0</v>
      </c>
    </row>
    <row r="2" ht="14.25" customHeight="1"/>
    <row r="3" ht="14.25" customHeight="1">
      <c r="D3" s="2">
        <v>43466.0</v>
      </c>
      <c r="E3" s="2">
        <f t="shared" ref="E3:AM3" si="1">EOMONTH(D3,1)</f>
        <v>43524</v>
      </c>
      <c r="F3" s="2">
        <f t="shared" si="1"/>
        <v>43555</v>
      </c>
      <c r="G3" s="2">
        <f t="shared" si="1"/>
        <v>43585</v>
      </c>
      <c r="H3" s="2">
        <f t="shared" si="1"/>
        <v>43616</v>
      </c>
      <c r="I3" s="2">
        <f t="shared" si="1"/>
        <v>43646</v>
      </c>
      <c r="J3" s="2">
        <f t="shared" si="1"/>
        <v>43677</v>
      </c>
      <c r="K3" s="2">
        <f t="shared" si="1"/>
        <v>43708</v>
      </c>
      <c r="L3" s="2">
        <f t="shared" si="1"/>
        <v>43738</v>
      </c>
      <c r="M3" s="2">
        <f t="shared" si="1"/>
        <v>43769</v>
      </c>
      <c r="N3" s="2">
        <f t="shared" si="1"/>
        <v>43799</v>
      </c>
      <c r="O3" s="2">
        <f t="shared" si="1"/>
        <v>43830</v>
      </c>
      <c r="P3" s="2">
        <f t="shared" si="1"/>
        <v>43861</v>
      </c>
      <c r="Q3" s="2">
        <f t="shared" si="1"/>
        <v>43890</v>
      </c>
      <c r="R3" s="2">
        <f t="shared" si="1"/>
        <v>43921</v>
      </c>
      <c r="S3" s="2">
        <f t="shared" si="1"/>
        <v>43951</v>
      </c>
      <c r="T3" s="2">
        <f t="shared" si="1"/>
        <v>43982</v>
      </c>
      <c r="U3" s="2">
        <f t="shared" si="1"/>
        <v>44012</v>
      </c>
      <c r="V3" s="2">
        <f t="shared" si="1"/>
        <v>44043</v>
      </c>
      <c r="W3" s="2">
        <f t="shared" si="1"/>
        <v>44074</v>
      </c>
      <c r="X3" s="2">
        <f t="shared" si="1"/>
        <v>44104</v>
      </c>
      <c r="Y3" s="2">
        <f t="shared" si="1"/>
        <v>44135</v>
      </c>
      <c r="Z3" s="2">
        <f t="shared" si="1"/>
        <v>44165</v>
      </c>
      <c r="AA3" s="2">
        <f t="shared" si="1"/>
        <v>44196</v>
      </c>
      <c r="AB3" s="2">
        <f t="shared" si="1"/>
        <v>44227</v>
      </c>
      <c r="AC3" s="2">
        <f t="shared" si="1"/>
        <v>44255</v>
      </c>
      <c r="AD3" s="2">
        <f t="shared" si="1"/>
        <v>44286</v>
      </c>
      <c r="AE3" s="2">
        <f t="shared" si="1"/>
        <v>44316</v>
      </c>
      <c r="AF3" s="2">
        <f t="shared" si="1"/>
        <v>44347</v>
      </c>
      <c r="AG3" s="2">
        <f t="shared" si="1"/>
        <v>44377</v>
      </c>
      <c r="AH3" s="2">
        <f t="shared" si="1"/>
        <v>44408</v>
      </c>
      <c r="AI3" s="2">
        <f t="shared" si="1"/>
        <v>44439</v>
      </c>
      <c r="AJ3" s="2">
        <f t="shared" si="1"/>
        <v>44469</v>
      </c>
      <c r="AK3" s="2">
        <f t="shared" si="1"/>
        <v>44500</v>
      </c>
      <c r="AL3" s="2">
        <f t="shared" si="1"/>
        <v>44530</v>
      </c>
      <c r="AM3" s="2">
        <f t="shared" si="1"/>
        <v>44561</v>
      </c>
      <c r="AO3" s="3" t="s">
        <v>1</v>
      </c>
    </row>
    <row r="4" ht="14.25" customHeight="1">
      <c r="C4" s="4" t="s">
        <v>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ht="14.25" customHeight="1">
      <c r="C5" s="6" t="s">
        <v>3</v>
      </c>
      <c r="D5" s="7">
        <f t="shared" ref="D5:AM5" si="2">D23+D42+D60</f>
        <v>0</v>
      </c>
      <c r="E5" s="7">
        <f t="shared" si="2"/>
        <v>0</v>
      </c>
      <c r="F5" s="7">
        <f t="shared" si="2"/>
        <v>0</v>
      </c>
      <c r="G5" s="7">
        <f t="shared" si="2"/>
        <v>0</v>
      </c>
      <c r="H5" s="7">
        <f t="shared" si="2"/>
        <v>0</v>
      </c>
      <c r="I5" s="7">
        <f t="shared" si="2"/>
        <v>0</v>
      </c>
      <c r="J5" s="7">
        <f t="shared" si="2"/>
        <v>0</v>
      </c>
      <c r="K5" s="7">
        <f t="shared" si="2"/>
        <v>0</v>
      </c>
      <c r="L5" s="7">
        <f t="shared" si="2"/>
        <v>0</v>
      </c>
      <c r="M5" s="7">
        <f t="shared" si="2"/>
        <v>0</v>
      </c>
      <c r="N5" s="7">
        <f t="shared" si="2"/>
        <v>0</v>
      </c>
      <c r="O5" s="7">
        <f t="shared" si="2"/>
        <v>0</v>
      </c>
      <c r="P5" s="7">
        <f t="shared" si="2"/>
        <v>0</v>
      </c>
      <c r="Q5" s="7">
        <f t="shared" si="2"/>
        <v>0</v>
      </c>
      <c r="R5" s="7">
        <f t="shared" si="2"/>
        <v>0</v>
      </c>
      <c r="S5" s="7">
        <f t="shared" si="2"/>
        <v>0</v>
      </c>
      <c r="T5" s="7">
        <f t="shared" si="2"/>
        <v>0</v>
      </c>
      <c r="U5" s="7">
        <f t="shared" si="2"/>
        <v>0</v>
      </c>
      <c r="V5" s="7">
        <f t="shared" si="2"/>
        <v>0</v>
      </c>
      <c r="W5" s="7">
        <f t="shared" si="2"/>
        <v>0</v>
      </c>
      <c r="X5" s="7">
        <f t="shared" si="2"/>
        <v>0</v>
      </c>
      <c r="Y5" s="7">
        <f t="shared" si="2"/>
        <v>0</v>
      </c>
      <c r="Z5" s="7">
        <f t="shared" si="2"/>
        <v>0</v>
      </c>
      <c r="AA5" s="7">
        <f t="shared" si="2"/>
        <v>0</v>
      </c>
      <c r="AB5" s="7">
        <f t="shared" si="2"/>
        <v>0</v>
      </c>
      <c r="AC5" s="7">
        <f t="shared" si="2"/>
        <v>0</v>
      </c>
      <c r="AD5" s="7">
        <f t="shared" si="2"/>
        <v>0</v>
      </c>
      <c r="AE5" s="7">
        <f t="shared" si="2"/>
        <v>0</v>
      </c>
      <c r="AF5" s="7">
        <f t="shared" si="2"/>
        <v>0</v>
      </c>
      <c r="AG5" s="7">
        <f t="shared" si="2"/>
        <v>0</v>
      </c>
      <c r="AH5" s="7">
        <f t="shared" si="2"/>
        <v>0</v>
      </c>
      <c r="AI5" s="7">
        <f t="shared" si="2"/>
        <v>0</v>
      </c>
      <c r="AJ5" s="7">
        <f t="shared" si="2"/>
        <v>0</v>
      </c>
      <c r="AK5" s="7">
        <f t="shared" si="2"/>
        <v>0</v>
      </c>
      <c r="AL5" s="7">
        <f t="shared" si="2"/>
        <v>0</v>
      </c>
      <c r="AM5" s="7">
        <f t="shared" si="2"/>
        <v>0</v>
      </c>
    </row>
    <row r="6" ht="14.25" customHeight="1">
      <c r="C6" s="8"/>
    </row>
    <row r="7" ht="14.25" customHeight="1">
      <c r="C7" s="6" t="s">
        <v>4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</row>
    <row r="8" ht="14.25" customHeight="1">
      <c r="C8" s="8" t="s">
        <v>5</v>
      </c>
      <c r="D8" s="9">
        <f t="shared" ref="D8:AM8" si="3">D26+D45+D63</f>
        <v>0</v>
      </c>
      <c r="E8" s="9">
        <f t="shared" si="3"/>
        <v>0</v>
      </c>
      <c r="F8" s="9">
        <f t="shared" si="3"/>
        <v>0</v>
      </c>
      <c r="G8" s="9">
        <f t="shared" si="3"/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1</v>
      </c>
      <c r="M8" s="9">
        <f t="shared" si="3"/>
        <v>1</v>
      </c>
      <c r="N8" s="9">
        <f t="shared" si="3"/>
        <v>2</v>
      </c>
      <c r="O8" s="9">
        <f t="shared" si="3"/>
        <v>2</v>
      </c>
      <c r="P8" s="9">
        <f t="shared" si="3"/>
        <v>2</v>
      </c>
      <c r="Q8" s="9">
        <f t="shared" si="3"/>
        <v>2</v>
      </c>
      <c r="R8" s="9">
        <f t="shared" si="3"/>
        <v>2</v>
      </c>
      <c r="S8" s="9">
        <f t="shared" si="3"/>
        <v>2</v>
      </c>
      <c r="T8" s="9">
        <f t="shared" si="3"/>
        <v>2</v>
      </c>
      <c r="U8" s="9">
        <f t="shared" si="3"/>
        <v>2</v>
      </c>
      <c r="V8" s="9">
        <f t="shared" si="3"/>
        <v>2</v>
      </c>
      <c r="W8" s="9">
        <f t="shared" si="3"/>
        <v>2</v>
      </c>
      <c r="X8" s="9">
        <f t="shared" si="3"/>
        <v>2</v>
      </c>
      <c r="Y8" s="9">
        <f t="shared" si="3"/>
        <v>2</v>
      </c>
      <c r="Z8" s="9">
        <f t="shared" si="3"/>
        <v>2</v>
      </c>
      <c r="AA8" s="9">
        <f t="shared" si="3"/>
        <v>2</v>
      </c>
      <c r="AB8" s="9">
        <f t="shared" si="3"/>
        <v>2</v>
      </c>
      <c r="AC8" s="9">
        <f t="shared" si="3"/>
        <v>2</v>
      </c>
      <c r="AD8" s="9">
        <f t="shared" si="3"/>
        <v>2</v>
      </c>
      <c r="AE8" s="9">
        <f t="shared" si="3"/>
        <v>2</v>
      </c>
      <c r="AF8" s="9">
        <f t="shared" si="3"/>
        <v>2</v>
      </c>
      <c r="AG8" s="9">
        <f t="shared" si="3"/>
        <v>2</v>
      </c>
      <c r="AH8" s="9">
        <f t="shared" si="3"/>
        <v>2</v>
      </c>
      <c r="AI8" s="9">
        <f t="shared" si="3"/>
        <v>2</v>
      </c>
      <c r="AJ8" s="9">
        <f t="shared" si="3"/>
        <v>2</v>
      </c>
      <c r="AK8" s="9">
        <f t="shared" si="3"/>
        <v>2</v>
      </c>
      <c r="AL8" s="9">
        <f t="shared" si="3"/>
        <v>2</v>
      </c>
      <c r="AM8" s="9">
        <f t="shared" si="3"/>
        <v>2</v>
      </c>
    </row>
    <row r="9" ht="14.25" customHeight="1">
      <c r="C9" s="8" t="s">
        <v>6</v>
      </c>
      <c r="D9" s="9">
        <f t="shared" ref="D9:AM9" si="4">D27+D46+D64</f>
        <v>0</v>
      </c>
      <c r="E9" s="9">
        <f t="shared" si="4"/>
        <v>0</v>
      </c>
      <c r="F9" s="9">
        <f t="shared" si="4"/>
        <v>0</v>
      </c>
      <c r="G9" s="9">
        <f t="shared" si="4"/>
        <v>0</v>
      </c>
      <c r="H9" s="9">
        <f t="shared" si="4"/>
        <v>0</v>
      </c>
      <c r="I9" s="9">
        <f t="shared" si="4"/>
        <v>0</v>
      </c>
      <c r="J9" s="9">
        <f t="shared" si="4"/>
        <v>0</v>
      </c>
      <c r="K9" s="9">
        <f t="shared" si="4"/>
        <v>1</v>
      </c>
      <c r="L9" s="9">
        <f t="shared" si="4"/>
        <v>0</v>
      </c>
      <c r="M9" s="9">
        <f t="shared" si="4"/>
        <v>1</v>
      </c>
      <c r="N9" s="9">
        <f t="shared" si="4"/>
        <v>0</v>
      </c>
      <c r="O9" s="9">
        <f t="shared" si="4"/>
        <v>0</v>
      </c>
      <c r="P9" s="9">
        <f t="shared" si="4"/>
        <v>0</v>
      </c>
      <c r="Q9" s="9">
        <f t="shared" si="4"/>
        <v>0</v>
      </c>
      <c r="R9" s="9">
        <f t="shared" si="4"/>
        <v>0</v>
      </c>
      <c r="S9" s="9">
        <f t="shared" si="4"/>
        <v>0</v>
      </c>
      <c r="T9" s="9">
        <f t="shared" si="4"/>
        <v>0</v>
      </c>
      <c r="U9" s="9">
        <f t="shared" si="4"/>
        <v>0</v>
      </c>
      <c r="V9" s="9">
        <f t="shared" si="4"/>
        <v>0</v>
      </c>
      <c r="W9" s="9">
        <f t="shared" si="4"/>
        <v>0</v>
      </c>
      <c r="X9" s="9">
        <f t="shared" si="4"/>
        <v>0</v>
      </c>
      <c r="Y9" s="9">
        <f t="shared" si="4"/>
        <v>0</v>
      </c>
      <c r="Z9" s="9">
        <f t="shared" si="4"/>
        <v>0</v>
      </c>
      <c r="AA9" s="9">
        <f t="shared" si="4"/>
        <v>0</v>
      </c>
      <c r="AB9" s="9">
        <f t="shared" si="4"/>
        <v>0</v>
      </c>
      <c r="AC9" s="9">
        <f t="shared" si="4"/>
        <v>0</v>
      </c>
      <c r="AD9" s="9">
        <f t="shared" si="4"/>
        <v>0</v>
      </c>
      <c r="AE9" s="9">
        <f t="shared" si="4"/>
        <v>0</v>
      </c>
      <c r="AF9" s="9">
        <f t="shared" si="4"/>
        <v>0</v>
      </c>
      <c r="AG9" s="9">
        <f t="shared" si="4"/>
        <v>0</v>
      </c>
      <c r="AH9" s="9">
        <f t="shared" si="4"/>
        <v>0</v>
      </c>
      <c r="AI9" s="9">
        <f t="shared" si="4"/>
        <v>0</v>
      </c>
      <c r="AJ9" s="9">
        <f t="shared" si="4"/>
        <v>0</v>
      </c>
      <c r="AK9" s="9">
        <f t="shared" si="4"/>
        <v>0</v>
      </c>
      <c r="AL9" s="9">
        <f t="shared" si="4"/>
        <v>0</v>
      </c>
      <c r="AM9" s="9">
        <f t="shared" si="4"/>
        <v>0</v>
      </c>
    </row>
    <row r="10" ht="14.25" customHeight="1">
      <c r="C10" s="8" t="s">
        <v>7</v>
      </c>
      <c r="D10" s="9">
        <f t="shared" ref="D10:AM10" si="5">D28+D47+D65</f>
        <v>0</v>
      </c>
      <c r="E10" s="9">
        <f t="shared" si="5"/>
        <v>0</v>
      </c>
      <c r="F10" s="9">
        <f t="shared" si="5"/>
        <v>0</v>
      </c>
      <c r="G10" s="9">
        <f t="shared" si="5"/>
        <v>0</v>
      </c>
      <c r="H10" s="9">
        <f t="shared" si="5"/>
        <v>0</v>
      </c>
      <c r="I10" s="9">
        <f t="shared" si="5"/>
        <v>0</v>
      </c>
      <c r="J10" s="9">
        <f t="shared" si="5"/>
        <v>0</v>
      </c>
      <c r="K10" s="9">
        <f t="shared" si="5"/>
        <v>0</v>
      </c>
      <c r="L10" s="9">
        <f t="shared" si="5"/>
        <v>0</v>
      </c>
      <c r="M10" s="9">
        <f t="shared" si="5"/>
        <v>0</v>
      </c>
      <c r="N10" s="9">
        <f t="shared" si="5"/>
        <v>0</v>
      </c>
      <c r="O10" s="9">
        <f t="shared" si="5"/>
        <v>0</v>
      </c>
      <c r="P10" s="9">
        <f t="shared" si="5"/>
        <v>0</v>
      </c>
      <c r="Q10" s="9">
        <f t="shared" si="5"/>
        <v>0</v>
      </c>
      <c r="R10" s="9">
        <f t="shared" si="5"/>
        <v>0</v>
      </c>
      <c r="S10" s="9">
        <f t="shared" si="5"/>
        <v>0</v>
      </c>
      <c r="T10" s="9">
        <f t="shared" si="5"/>
        <v>0</v>
      </c>
      <c r="U10" s="9">
        <f t="shared" si="5"/>
        <v>0</v>
      </c>
      <c r="V10" s="9">
        <f t="shared" si="5"/>
        <v>0</v>
      </c>
      <c r="W10" s="9">
        <f t="shared" si="5"/>
        <v>0</v>
      </c>
      <c r="X10" s="9">
        <f t="shared" si="5"/>
        <v>0</v>
      </c>
      <c r="Y10" s="9">
        <f t="shared" si="5"/>
        <v>0</v>
      </c>
      <c r="Z10" s="9">
        <f t="shared" si="5"/>
        <v>0</v>
      </c>
      <c r="AA10" s="9">
        <f t="shared" si="5"/>
        <v>0</v>
      </c>
      <c r="AB10" s="9">
        <f t="shared" si="5"/>
        <v>0</v>
      </c>
      <c r="AC10" s="9">
        <f t="shared" si="5"/>
        <v>0</v>
      </c>
      <c r="AD10" s="9">
        <f t="shared" si="5"/>
        <v>0</v>
      </c>
      <c r="AE10" s="9">
        <f t="shared" si="5"/>
        <v>0</v>
      </c>
      <c r="AF10" s="9">
        <f t="shared" si="5"/>
        <v>0</v>
      </c>
      <c r="AG10" s="9">
        <f t="shared" si="5"/>
        <v>0</v>
      </c>
      <c r="AH10" s="9">
        <f t="shared" si="5"/>
        <v>0</v>
      </c>
      <c r="AI10" s="9">
        <f t="shared" si="5"/>
        <v>0</v>
      </c>
      <c r="AJ10" s="9">
        <f t="shared" si="5"/>
        <v>0</v>
      </c>
      <c r="AK10" s="9">
        <f t="shared" si="5"/>
        <v>0</v>
      </c>
      <c r="AL10" s="9">
        <f t="shared" si="5"/>
        <v>0</v>
      </c>
      <c r="AM10" s="9">
        <f t="shared" si="5"/>
        <v>0</v>
      </c>
    </row>
    <row r="11" ht="14.25" customHeight="1">
      <c r="C11" s="10" t="s">
        <v>8</v>
      </c>
      <c r="D11" s="11">
        <f t="shared" ref="D11:AM11" si="6">D29+D48+D66</f>
        <v>0</v>
      </c>
      <c r="E11" s="11">
        <f t="shared" si="6"/>
        <v>0</v>
      </c>
      <c r="F11" s="11">
        <f t="shared" si="6"/>
        <v>0</v>
      </c>
      <c r="G11" s="11">
        <f t="shared" si="6"/>
        <v>0</v>
      </c>
      <c r="H11" s="11">
        <f t="shared" si="6"/>
        <v>0</v>
      </c>
      <c r="I11" s="11">
        <f t="shared" si="6"/>
        <v>0</v>
      </c>
      <c r="J11" s="11">
        <f t="shared" si="6"/>
        <v>0</v>
      </c>
      <c r="K11" s="11">
        <f t="shared" si="6"/>
        <v>1</v>
      </c>
      <c r="L11" s="11">
        <f t="shared" si="6"/>
        <v>1</v>
      </c>
      <c r="M11" s="11">
        <f t="shared" si="6"/>
        <v>2</v>
      </c>
      <c r="N11" s="11">
        <f t="shared" si="6"/>
        <v>2</v>
      </c>
      <c r="O11" s="11">
        <f t="shared" si="6"/>
        <v>2</v>
      </c>
      <c r="P11" s="11">
        <f t="shared" si="6"/>
        <v>2</v>
      </c>
      <c r="Q11" s="11">
        <f t="shared" si="6"/>
        <v>2</v>
      </c>
      <c r="R11" s="11">
        <f t="shared" si="6"/>
        <v>2</v>
      </c>
      <c r="S11" s="11">
        <f t="shared" si="6"/>
        <v>2</v>
      </c>
      <c r="T11" s="11">
        <f t="shared" si="6"/>
        <v>2</v>
      </c>
      <c r="U11" s="11">
        <f t="shared" si="6"/>
        <v>2</v>
      </c>
      <c r="V11" s="11">
        <f t="shared" si="6"/>
        <v>2</v>
      </c>
      <c r="W11" s="11">
        <f t="shared" si="6"/>
        <v>2</v>
      </c>
      <c r="X11" s="11">
        <f t="shared" si="6"/>
        <v>2</v>
      </c>
      <c r="Y11" s="11">
        <f t="shared" si="6"/>
        <v>2</v>
      </c>
      <c r="Z11" s="11">
        <f t="shared" si="6"/>
        <v>2</v>
      </c>
      <c r="AA11" s="11">
        <f t="shared" si="6"/>
        <v>2</v>
      </c>
      <c r="AB11" s="11">
        <f t="shared" si="6"/>
        <v>2</v>
      </c>
      <c r="AC11" s="11">
        <f t="shared" si="6"/>
        <v>2</v>
      </c>
      <c r="AD11" s="11">
        <f t="shared" si="6"/>
        <v>2</v>
      </c>
      <c r="AE11" s="11">
        <f t="shared" si="6"/>
        <v>2</v>
      </c>
      <c r="AF11" s="11">
        <f t="shared" si="6"/>
        <v>2</v>
      </c>
      <c r="AG11" s="11">
        <f t="shared" si="6"/>
        <v>2</v>
      </c>
      <c r="AH11" s="11">
        <f t="shared" si="6"/>
        <v>2</v>
      </c>
      <c r="AI11" s="11">
        <f t="shared" si="6"/>
        <v>2</v>
      </c>
      <c r="AJ11" s="11">
        <f t="shared" si="6"/>
        <v>2</v>
      </c>
      <c r="AK11" s="11">
        <f t="shared" si="6"/>
        <v>2</v>
      </c>
      <c r="AL11" s="11">
        <f t="shared" si="6"/>
        <v>2</v>
      </c>
      <c r="AM11" s="11">
        <f t="shared" si="6"/>
        <v>2</v>
      </c>
      <c r="AO11" s="9" t="e">
        <v>#REF!</v>
      </c>
    </row>
    <row r="12" ht="14.25" customHeight="1">
      <c r="C12" s="8"/>
    </row>
    <row r="13" ht="14.25" customHeight="1">
      <c r="C13" s="10" t="s">
        <v>9</v>
      </c>
      <c r="D13" s="11">
        <f t="shared" ref="D13:AM13" si="7">IF(D11&gt;0,D20/D11,0)</f>
        <v>0</v>
      </c>
      <c r="E13" s="11">
        <f t="shared" si="7"/>
        <v>0</v>
      </c>
      <c r="F13" s="11">
        <f t="shared" si="7"/>
        <v>0</v>
      </c>
      <c r="G13" s="11">
        <f t="shared" si="7"/>
        <v>0</v>
      </c>
      <c r="H13" s="11">
        <f t="shared" si="7"/>
        <v>0</v>
      </c>
      <c r="I13" s="11">
        <f t="shared" si="7"/>
        <v>0</v>
      </c>
      <c r="J13" s="11">
        <f t="shared" si="7"/>
        <v>0</v>
      </c>
      <c r="K13" s="11">
        <f t="shared" si="7"/>
        <v>50000</v>
      </c>
      <c r="L13" s="11">
        <f t="shared" si="7"/>
        <v>50000</v>
      </c>
      <c r="M13" s="11">
        <f t="shared" si="7"/>
        <v>37500</v>
      </c>
      <c r="N13" s="11">
        <f t="shared" si="7"/>
        <v>37500</v>
      </c>
      <c r="O13" s="11">
        <f t="shared" si="7"/>
        <v>37500</v>
      </c>
      <c r="P13" s="11">
        <f t="shared" si="7"/>
        <v>37500</v>
      </c>
      <c r="Q13" s="11">
        <f t="shared" si="7"/>
        <v>37500</v>
      </c>
      <c r="R13" s="11">
        <f t="shared" si="7"/>
        <v>37500</v>
      </c>
      <c r="S13" s="11">
        <f t="shared" si="7"/>
        <v>37500</v>
      </c>
      <c r="T13" s="11">
        <f t="shared" si="7"/>
        <v>37500</v>
      </c>
      <c r="U13" s="11">
        <f t="shared" si="7"/>
        <v>37500</v>
      </c>
      <c r="V13" s="11">
        <f t="shared" si="7"/>
        <v>37500</v>
      </c>
      <c r="W13" s="11">
        <f t="shared" si="7"/>
        <v>37500</v>
      </c>
      <c r="X13" s="11">
        <f t="shared" si="7"/>
        <v>37500</v>
      </c>
      <c r="Y13" s="11">
        <f t="shared" si="7"/>
        <v>37500</v>
      </c>
      <c r="Z13" s="11">
        <f t="shared" si="7"/>
        <v>37500</v>
      </c>
      <c r="AA13" s="11">
        <f t="shared" si="7"/>
        <v>37500</v>
      </c>
      <c r="AB13" s="11">
        <f t="shared" si="7"/>
        <v>37500</v>
      </c>
      <c r="AC13" s="11">
        <f t="shared" si="7"/>
        <v>37500</v>
      </c>
      <c r="AD13" s="11">
        <f t="shared" si="7"/>
        <v>37500</v>
      </c>
      <c r="AE13" s="11">
        <f t="shared" si="7"/>
        <v>37500</v>
      </c>
      <c r="AF13" s="11">
        <f t="shared" si="7"/>
        <v>37500</v>
      </c>
      <c r="AG13" s="11">
        <f t="shared" si="7"/>
        <v>37500</v>
      </c>
      <c r="AH13" s="11">
        <f t="shared" si="7"/>
        <v>37500</v>
      </c>
      <c r="AI13" s="11">
        <f t="shared" si="7"/>
        <v>37500</v>
      </c>
      <c r="AJ13" s="11">
        <f t="shared" si="7"/>
        <v>37500</v>
      </c>
      <c r="AK13" s="11">
        <f t="shared" si="7"/>
        <v>37500</v>
      </c>
      <c r="AL13" s="11">
        <f t="shared" si="7"/>
        <v>37500</v>
      </c>
      <c r="AM13" s="11">
        <f t="shared" si="7"/>
        <v>37500</v>
      </c>
      <c r="AO13" s="9"/>
    </row>
    <row r="14" ht="14.25" customHeight="1"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</row>
    <row r="15" ht="14.25" customHeight="1">
      <c r="C15" s="6" t="s">
        <v>10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ht="14.25" customHeight="1">
      <c r="C16" s="8" t="s">
        <v>11</v>
      </c>
      <c r="D16" s="9">
        <f t="shared" ref="D16:AM16" si="8">D34+D53+D71</f>
        <v>0</v>
      </c>
      <c r="E16" s="9">
        <f t="shared" si="8"/>
        <v>0</v>
      </c>
      <c r="F16" s="9">
        <f t="shared" si="8"/>
        <v>0</v>
      </c>
      <c r="G16" s="9">
        <f t="shared" si="8"/>
        <v>0</v>
      </c>
      <c r="H16" s="9">
        <f t="shared" si="8"/>
        <v>0</v>
      </c>
      <c r="I16" s="9">
        <f t="shared" si="8"/>
        <v>0</v>
      </c>
      <c r="J16" s="9">
        <f t="shared" si="8"/>
        <v>0</v>
      </c>
      <c r="K16" s="9">
        <f t="shared" si="8"/>
        <v>0</v>
      </c>
      <c r="L16" s="9">
        <f t="shared" si="8"/>
        <v>50000</v>
      </c>
      <c r="M16" s="9">
        <f t="shared" si="8"/>
        <v>50000</v>
      </c>
      <c r="N16" s="9">
        <f t="shared" si="8"/>
        <v>75000</v>
      </c>
      <c r="O16" s="9">
        <f t="shared" si="8"/>
        <v>75000</v>
      </c>
      <c r="P16" s="9">
        <f t="shared" si="8"/>
        <v>75000</v>
      </c>
      <c r="Q16" s="9">
        <f t="shared" si="8"/>
        <v>75000</v>
      </c>
      <c r="R16" s="9">
        <f t="shared" si="8"/>
        <v>75000</v>
      </c>
      <c r="S16" s="9">
        <f t="shared" si="8"/>
        <v>75000</v>
      </c>
      <c r="T16" s="9">
        <f t="shared" si="8"/>
        <v>75000</v>
      </c>
      <c r="U16" s="9">
        <f t="shared" si="8"/>
        <v>75000</v>
      </c>
      <c r="V16" s="9">
        <f t="shared" si="8"/>
        <v>75000</v>
      </c>
      <c r="W16" s="9">
        <f t="shared" si="8"/>
        <v>75000</v>
      </c>
      <c r="X16" s="9">
        <f t="shared" si="8"/>
        <v>75000</v>
      </c>
      <c r="Y16" s="9">
        <f t="shared" si="8"/>
        <v>75000</v>
      </c>
      <c r="Z16" s="9">
        <f t="shared" si="8"/>
        <v>75000</v>
      </c>
      <c r="AA16" s="9">
        <f t="shared" si="8"/>
        <v>75000</v>
      </c>
      <c r="AB16" s="9">
        <f t="shared" si="8"/>
        <v>75000</v>
      </c>
      <c r="AC16" s="9">
        <f t="shared" si="8"/>
        <v>75000</v>
      </c>
      <c r="AD16" s="9">
        <f t="shared" si="8"/>
        <v>75000</v>
      </c>
      <c r="AE16" s="9">
        <f t="shared" si="8"/>
        <v>75000</v>
      </c>
      <c r="AF16" s="9">
        <f t="shared" si="8"/>
        <v>75000</v>
      </c>
      <c r="AG16" s="9">
        <f t="shared" si="8"/>
        <v>75000</v>
      </c>
      <c r="AH16" s="9">
        <f t="shared" si="8"/>
        <v>75000</v>
      </c>
      <c r="AI16" s="9">
        <f t="shared" si="8"/>
        <v>75000</v>
      </c>
      <c r="AJ16" s="9">
        <f t="shared" si="8"/>
        <v>75000</v>
      </c>
      <c r="AK16" s="9">
        <f t="shared" si="8"/>
        <v>75000</v>
      </c>
      <c r="AL16" s="9">
        <f t="shared" si="8"/>
        <v>75000</v>
      </c>
      <c r="AM16" s="9">
        <f t="shared" si="8"/>
        <v>75000</v>
      </c>
    </row>
    <row r="17" ht="14.25" customHeight="1">
      <c r="C17" s="8" t="s">
        <v>12</v>
      </c>
      <c r="D17" s="9">
        <f t="shared" ref="D17:AM17" si="9">D35+D54+D72</f>
        <v>0</v>
      </c>
      <c r="E17" s="9">
        <f t="shared" si="9"/>
        <v>0</v>
      </c>
      <c r="F17" s="9">
        <f t="shared" si="9"/>
        <v>0</v>
      </c>
      <c r="G17" s="9">
        <f t="shared" si="9"/>
        <v>0</v>
      </c>
      <c r="H17" s="9">
        <f t="shared" si="9"/>
        <v>0</v>
      </c>
      <c r="I17" s="9">
        <f t="shared" si="9"/>
        <v>0</v>
      </c>
      <c r="J17" s="9">
        <f t="shared" si="9"/>
        <v>0</v>
      </c>
      <c r="K17" s="9">
        <f t="shared" si="9"/>
        <v>50000</v>
      </c>
      <c r="L17" s="9">
        <f t="shared" si="9"/>
        <v>0</v>
      </c>
      <c r="M17" s="9">
        <f t="shared" si="9"/>
        <v>25000</v>
      </c>
      <c r="N17" s="9">
        <f t="shared" si="9"/>
        <v>0</v>
      </c>
      <c r="O17" s="9">
        <f t="shared" si="9"/>
        <v>0</v>
      </c>
      <c r="P17" s="9">
        <f t="shared" si="9"/>
        <v>0</v>
      </c>
      <c r="Q17" s="9">
        <f t="shared" si="9"/>
        <v>0</v>
      </c>
      <c r="R17" s="9">
        <f t="shared" si="9"/>
        <v>0</v>
      </c>
      <c r="S17" s="9">
        <f t="shared" si="9"/>
        <v>0</v>
      </c>
      <c r="T17" s="9">
        <f t="shared" si="9"/>
        <v>0</v>
      </c>
      <c r="U17" s="9">
        <f t="shared" si="9"/>
        <v>0</v>
      </c>
      <c r="V17" s="9">
        <f t="shared" si="9"/>
        <v>0</v>
      </c>
      <c r="W17" s="9">
        <f t="shared" si="9"/>
        <v>0</v>
      </c>
      <c r="X17" s="9">
        <f t="shared" si="9"/>
        <v>0</v>
      </c>
      <c r="Y17" s="9">
        <f t="shared" si="9"/>
        <v>0</v>
      </c>
      <c r="Z17" s="9">
        <f t="shared" si="9"/>
        <v>0</v>
      </c>
      <c r="AA17" s="9">
        <f t="shared" si="9"/>
        <v>0</v>
      </c>
      <c r="AB17" s="9">
        <f t="shared" si="9"/>
        <v>0</v>
      </c>
      <c r="AC17" s="9">
        <f t="shared" si="9"/>
        <v>0</v>
      </c>
      <c r="AD17" s="9">
        <f t="shared" si="9"/>
        <v>0</v>
      </c>
      <c r="AE17" s="9">
        <f t="shared" si="9"/>
        <v>0</v>
      </c>
      <c r="AF17" s="9">
        <f t="shared" si="9"/>
        <v>0</v>
      </c>
      <c r="AG17" s="9">
        <f t="shared" si="9"/>
        <v>0</v>
      </c>
      <c r="AH17" s="9">
        <f t="shared" si="9"/>
        <v>0</v>
      </c>
      <c r="AI17" s="9">
        <f t="shared" si="9"/>
        <v>0</v>
      </c>
      <c r="AJ17" s="9">
        <f t="shared" si="9"/>
        <v>0</v>
      </c>
      <c r="AK17" s="9">
        <f t="shared" si="9"/>
        <v>0</v>
      </c>
      <c r="AL17" s="9">
        <f t="shared" si="9"/>
        <v>0</v>
      </c>
      <c r="AM17" s="9">
        <f t="shared" si="9"/>
        <v>0</v>
      </c>
    </row>
    <row r="18" ht="14.25" customHeight="1">
      <c r="C18" s="8" t="s">
        <v>13</v>
      </c>
      <c r="D18" s="9">
        <f t="shared" ref="D18:AM18" si="10">D36+D55+D73</f>
        <v>0</v>
      </c>
      <c r="E18" s="9">
        <f t="shared" si="10"/>
        <v>0</v>
      </c>
      <c r="F18" s="9">
        <f t="shared" si="10"/>
        <v>0</v>
      </c>
      <c r="G18" s="9">
        <f t="shared" si="10"/>
        <v>0</v>
      </c>
      <c r="H18" s="9">
        <f t="shared" si="10"/>
        <v>0</v>
      </c>
      <c r="I18" s="9">
        <f t="shared" si="10"/>
        <v>0</v>
      </c>
      <c r="J18" s="9">
        <f t="shared" si="10"/>
        <v>0</v>
      </c>
      <c r="K18" s="9">
        <f t="shared" si="10"/>
        <v>0</v>
      </c>
      <c r="L18" s="9">
        <f t="shared" si="10"/>
        <v>0</v>
      </c>
      <c r="M18" s="9">
        <f t="shared" si="10"/>
        <v>0</v>
      </c>
      <c r="N18" s="9">
        <f t="shared" si="10"/>
        <v>0</v>
      </c>
      <c r="O18" s="9">
        <f t="shared" si="10"/>
        <v>0</v>
      </c>
      <c r="P18" s="9">
        <f t="shared" si="10"/>
        <v>0</v>
      </c>
      <c r="Q18" s="9">
        <f t="shared" si="10"/>
        <v>0</v>
      </c>
      <c r="R18" s="9">
        <f t="shared" si="10"/>
        <v>0</v>
      </c>
      <c r="S18" s="9">
        <f t="shared" si="10"/>
        <v>0</v>
      </c>
      <c r="T18" s="9">
        <f t="shared" si="10"/>
        <v>0</v>
      </c>
      <c r="U18" s="9">
        <f t="shared" si="10"/>
        <v>0</v>
      </c>
      <c r="V18" s="9">
        <f t="shared" si="10"/>
        <v>0</v>
      </c>
      <c r="W18" s="9">
        <f t="shared" si="10"/>
        <v>0</v>
      </c>
      <c r="X18" s="9">
        <f t="shared" si="10"/>
        <v>0</v>
      </c>
      <c r="Y18" s="9">
        <f t="shared" si="10"/>
        <v>0</v>
      </c>
      <c r="Z18" s="9">
        <f t="shared" si="10"/>
        <v>0</v>
      </c>
      <c r="AA18" s="9">
        <f t="shared" si="10"/>
        <v>0</v>
      </c>
      <c r="AB18" s="9">
        <f t="shared" si="10"/>
        <v>0</v>
      </c>
      <c r="AC18" s="9">
        <f t="shared" si="10"/>
        <v>0</v>
      </c>
      <c r="AD18" s="9">
        <f t="shared" si="10"/>
        <v>0</v>
      </c>
      <c r="AE18" s="9">
        <f t="shared" si="10"/>
        <v>0</v>
      </c>
      <c r="AF18" s="9">
        <f t="shared" si="10"/>
        <v>0</v>
      </c>
      <c r="AG18" s="9">
        <f t="shared" si="10"/>
        <v>0</v>
      </c>
      <c r="AH18" s="9">
        <f t="shared" si="10"/>
        <v>0</v>
      </c>
      <c r="AI18" s="9">
        <f t="shared" si="10"/>
        <v>0</v>
      </c>
      <c r="AJ18" s="9">
        <f t="shared" si="10"/>
        <v>0</v>
      </c>
      <c r="AK18" s="9">
        <f t="shared" si="10"/>
        <v>0</v>
      </c>
      <c r="AL18" s="9">
        <f t="shared" si="10"/>
        <v>0</v>
      </c>
      <c r="AM18" s="9">
        <f t="shared" si="10"/>
        <v>0</v>
      </c>
    </row>
    <row r="19" ht="14.25" customHeight="1">
      <c r="C19" s="8" t="s">
        <v>14</v>
      </c>
      <c r="D19" s="9">
        <f t="shared" ref="D19:AM19" si="11">D37+D56+D74</f>
        <v>0</v>
      </c>
      <c r="E19" s="9">
        <f t="shared" si="11"/>
        <v>0</v>
      </c>
      <c r="F19" s="9">
        <f t="shared" si="11"/>
        <v>0</v>
      </c>
      <c r="G19" s="9">
        <f t="shared" si="11"/>
        <v>0</v>
      </c>
      <c r="H19" s="9">
        <f t="shared" si="11"/>
        <v>0</v>
      </c>
      <c r="I19" s="9">
        <f t="shared" si="11"/>
        <v>0</v>
      </c>
      <c r="J19" s="9">
        <f t="shared" si="11"/>
        <v>0</v>
      </c>
      <c r="K19" s="9">
        <f t="shared" si="11"/>
        <v>0</v>
      </c>
      <c r="L19" s="9">
        <f t="shared" si="11"/>
        <v>0</v>
      </c>
      <c r="M19" s="9">
        <f t="shared" si="11"/>
        <v>0</v>
      </c>
      <c r="N19" s="9">
        <f t="shared" si="11"/>
        <v>0</v>
      </c>
      <c r="O19" s="9">
        <f t="shared" si="11"/>
        <v>0</v>
      </c>
      <c r="P19" s="9">
        <f t="shared" si="11"/>
        <v>0</v>
      </c>
      <c r="Q19" s="9">
        <f t="shared" si="11"/>
        <v>0</v>
      </c>
      <c r="R19" s="9">
        <f t="shared" si="11"/>
        <v>0</v>
      </c>
      <c r="S19" s="9">
        <f t="shared" si="11"/>
        <v>0</v>
      </c>
      <c r="T19" s="9">
        <f t="shared" si="11"/>
        <v>0</v>
      </c>
      <c r="U19" s="9">
        <f t="shared" si="11"/>
        <v>0</v>
      </c>
      <c r="V19" s="9">
        <f t="shared" si="11"/>
        <v>0</v>
      </c>
      <c r="W19" s="9">
        <f t="shared" si="11"/>
        <v>0</v>
      </c>
      <c r="X19" s="9">
        <f t="shared" si="11"/>
        <v>0</v>
      </c>
      <c r="Y19" s="9">
        <f t="shared" si="11"/>
        <v>0</v>
      </c>
      <c r="Z19" s="9">
        <f t="shared" si="11"/>
        <v>0</v>
      </c>
      <c r="AA19" s="9">
        <f t="shared" si="11"/>
        <v>0</v>
      </c>
      <c r="AB19" s="9">
        <f t="shared" si="11"/>
        <v>0</v>
      </c>
      <c r="AC19" s="9">
        <f t="shared" si="11"/>
        <v>0</v>
      </c>
      <c r="AD19" s="9">
        <f t="shared" si="11"/>
        <v>0</v>
      </c>
      <c r="AE19" s="9">
        <f t="shared" si="11"/>
        <v>0</v>
      </c>
      <c r="AF19" s="9">
        <f t="shared" si="11"/>
        <v>0</v>
      </c>
      <c r="AG19" s="9">
        <f t="shared" si="11"/>
        <v>0</v>
      </c>
      <c r="AH19" s="9">
        <f t="shared" si="11"/>
        <v>0</v>
      </c>
      <c r="AI19" s="9">
        <f t="shared" si="11"/>
        <v>0</v>
      </c>
      <c r="AJ19" s="9">
        <f t="shared" si="11"/>
        <v>0</v>
      </c>
      <c r="AK19" s="9">
        <f t="shared" si="11"/>
        <v>0</v>
      </c>
      <c r="AL19" s="9">
        <f t="shared" si="11"/>
        <v>0</v>
      </c>
      <c r="AM19" s="9">
        <f t="shared" si="11"/>
        <v>0</v>
      </c>
    </row>
    <row r="20" ht="14.25" customHeight="1">
      <c r="C20" s="10" t="s">
        <v>15</v>
      </c>
      <c r="D20" s="11">
        <f t="shared" ref="D20:AM20" si="12">D38+D57+D75</f>
        <v>0</v>
      </c>
      <c r="E20" s="11">
        <f t="shared" si="12"/>
        <v>0</v>
      </c>
      <c r="F20" s="11">
        <f t="shared" si="12"/>
        <v>0</v>
      </c>
      <c r="G20" s="11">
        <f t="shared" si="12"/>
        <v>0</v>
      </c>
      <c r="H20" s="11">
        <f t="shared" si="12"/>
        <v>0</v>
      </c>
      <c r="I20" s="11">
        <f t="shared" si="12"/>
        <v>0</v>
      </c>
      <c r="J20" s="11">
        <f t="shared" si="12"/>
        <v>0</v>
      </c>
      <c r="K20" s="11">
        <f t="shared" si="12"/>
        <v>50000</v>
      </c>
      <c r="L20" s="11">
        <f t="shared" si="12"/>
        <v>50000</v>
      </c>
      <c r="M20" s="11">
        <f t="shared" si="12"/>
        <v>75000</v>
      </c>
      <c r="N20" s="11">
        <f t="shared" si="12"/>
        <v>75000</v>
      </c>
      <c r="O20" s="11">
        <f t="shared" si="12"/>
        <v>75000</v>
      </c>
      <c r="P20" s="11">
        <f t="shared" si="12"/>
        <v>75000</v>
      </c>
      <c r="Q20" s="11">
        <f t="shared" si="12"/>
        <v>75000</v>
      </c>
      <c r="R20" s="11">
        <f t="shared" si="12"/>
        <v>75000</v>
      </c>
      <c r="S20" s="11">
        <f t="shared" si="12"/>
        <v>75000</v>
      </c>
      <c r="T20" s="11">
        <f t="shared" si="12"/>
        <v>75000</v>
      </c>
      <c r="U20" s="11">
        <f t="shared" si="12"/>
        <v>75000</v>
      </c>
      <c r="V20" s="11">
        <f t="shared" si="12"/>
        <v>75000</v>
      </c>
      <c r="W20" s="11">
        <f t="shared" si="12"/>
        <v>75000</v>
      </c>
      <c r="X20" s="11">
        <f t="shared" si="12"/>
        <v>75000</v>
      </c>
      <c r="Y20" s="11">
        <f t="shared" si="12"/>
        <v>75000</v>
      </c>
      <c r="Z20" s="11">
        <f t="shared" si="12"/>
        <v>75000</v>
      </c>
      <c r="AA20" s="11">
        <f t="shared" si="12"/>
        <v>75000</v>
      </c>
      <c r="AB20" s="11">
        <f t="shared" si="12"/>
        <v>75000</v>
      </c>
      <c r="AC20" s="11">
        <f t="shared" si="12"/>
        <v>75000</v>
      </c>
      <c r="AD20" s="11">
        <f t="shared" si="12"/>
        <v>75000</v>
      </c>
      <c r="AE20" s="11">
        <f t="shared" si="12"/>
        <v>75000</v>
      </c>
      <c r="AF20" s="11">
        <f t="shared" si="12"/>
        <v>75000</v>
      </c>
      <c r="AG20" s="11">
        <f t="shared" si="12"/>
        <v>75000</v>
      </c>
      <c r="AH20" s="11">
        <f t="shared" si="12"/>
        <v>75000</v>
      </c>
      <c r="AI20" s="11">
        <f t="shared" si="12"/>
        <v>75000</v>
      </c>
      <c r="AJ20" s="11">
        <f t="shared" si="12"/>
        <v>75000</v>
      </c>
      <c r="AK20" s="11">
        <f t="shared" si="12"/>
        <v>75000</v>
      </c>
      <c r="AL20" s="11">
        <f t="shared" si="12"/>
        <v>75000</v>
      </c>
      <c r="AM20" s="11">
        <f t="shared" si="12"/>
        <v>75000</v>
      </c>
      <c r="AO20" s="9" t="e">
        <v>#REF!</v>
      </c>
    </row>
    <row r="21" ht="14.25" customHeight="1"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</row>
    <row r="22" ht="14.25" customHeight="1">
      <c r="A22" s="3" t="s">
        <v>16</v>
      </c>
      <c r="C22" s="4" t="s">
        <v>17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ht="14.25" customHeight="1">
      <c r="C23" s="6" t="s">
        <v>3</v>
      </c>
      <c r="D23" s="7">
        <f>COUNTIFS('Contract Database'!$I$11:$I$48,"&lt;="&amp;D$3,'Contract Database'!$L$11:$L$48,"&gt;="&amp;D$3,'Contract Database'!$U$11:$U$48,'ARR Metrics'!$A$22)</f>
        <v>0</v>
      </c>
      <c r="E23" s="7">
        <f>COUNTIFS('Contract Database'!$I$11:$I$48,"&lt;="&amp;E$3,'Contract Database'!$L$11:$L$48,"&gt;="&amp;E$3,'Contract Database'!$U$11:$U$48,'ARR Metrics'!$A$22)</f>
        <v>0</v>
      </c>
      <c r="F23" s="7">
        <f>COUNTIFS('Contract Database'!$I$11:$I$48,"&lt;="&amp;F$3,'Contract Database'!$L$11:$L$48,"&gt;="&amp;F$3,'Contract Database'!$U$11:$U$48,'ARR Metrics'!$A$22)</f>
        <v>0</v>
      </c>
      <c r="G23" s="7">
        <f>COUNTIFS('Contract Database'!$I$11:$I$48,"&lt;="&amp;G$3,'Contract Database'!$L$11:$L$48,"&gt;="&amp;G$3,'Contract Database'!$U$11:$U$48,'ARR Metrics'!$A$22)</f>
        <v>0</v>
      </c>
      <c r="H23" s="7">
        <f>COUNTIFS('Contract Database'!$I$11:$I$48,"&lt;="&amp;H$3,'Contract Database'!$L$11:$L$48,"&gt;="&amp;H$3,'Contract Database'!$U$11:$U$48,'ARR Metrics'!$A$22)</f>
        <v>0</v>
      </c>
      <c r="I23" s="7">
        <f>COUNTIFS('Contract Database'!$I$11:$I$48,"&lt;="&amp;I$3,'Contract Database'!$L$11:$L$48,"&gt;="&amp;I$3,'Contract Database'!$U$11:$U$48,'ARR Metrics'!$A$22)</f>
        <v>0</v>
      </c>
      <c r="J23" s="7">
        <f>COUNTIFS('Contract Database'!$I$11:$I$48,"&lt;="&amp;J$3,'Contract Database'!$L$11:$L$48,"&gt;="&amp;J$3,'Contract Database'!$U$11:$U$48,'ARR Metrics'!$A$22)</f>
        <v>0</v>
      </c>
      <c r="K23" s="7">
        <f>COUNTIFS('Contract Database'!$I$11:$I$48,"&lt;="&amp;K$3,'Contract Database'!$L$11:$L$48,"&gt;="&amp;K$3,'Contract Database'!$U$11:$U$48,'ARR Metrics'!$A$22)</f>
        <v>0</v>
      </c>
      <c r="L23" s="7">
        <f>COUNTIFS('Contract Database'!$I$11:$I$48,"&lt;="&amp;L$3,'Contract Database'!$L$11:$L$48,"&gt;="&amp;L$3,'Contract Database'!$U$11:$U$48,'ARR Metrics'!$A$22)</f>
        <v>0</v>
      </c>
      <c r="M23" s="7">
        <f>COUNTIFS('Contract Database'!$I$11:$I$48,"&lt;="&amp;M$3,'Contract Database'!$L$11:$L$48,"&gt;="&amp;M$3,'Contract Database'!$U$11:$U$48,'ARR Metrics'!$A$22)</f>
        <v>0</v>
      </c>
      <c r="N23" s="7">
        <f>COUNTIFS('Contract Database'!$I$11:$I$48,"&lt;="&amp;N$3,'Contract Database'!$L$11:$L$48,"&gt;="&amp;N$3,'Contract Database'!$U$11:$U$48,'ARR Metrics'!$A$22)</f>
        <v>0</v>
      </c>
      <c r="O23" s="7">
        <f>COUNTIFS('Contract Database'!$I$11:$I$48,"&lt;="&amp;O$3,'Contract Database'!$L$11:$L$48,"&gt;="&amp;O$3,'Contract Database'!$U$11:$U$48,'ARR Metrics'!$A$22)</f>
        <v>0</v>
      </c>
      <c r="P23" s="7">
        <f>COUNTIFS('Contract Database'!$I$11:$I$48,"&lt;="&amp;P$3,'Contract Database'!$L$11:$L$48,"&gt;="&amp;P$3,'Contract Database'!$U$11:$U$48,'ARR Metrics'!$A$22)</f>
        <v>0</v>
      </c>
      <c r="Q23" s="7">
        <f>COUNTIFS('Contract Database'!$I$11:$I$48,"&lt;="&amp;Q$3,'Contract Database'!$L$11:$L$48,"&gt;="&amp;Q$3,'Contract Database'!$U$11:$U$48,'ARR Metrics'!$A$22)</f>
        <v>0</v>
      </c>
      <c r="R23" s="7">
        <f>COUNTIFS('Contract Database'!$I$11:$I$48,"&lt;="&amp;R$3,'Contract Database'!$L$11:$L$48,"&gt;="&amp;R$3,'Contract Database'!$U$11:$U$48,'ARR Metrics'!$A$22)</f>
        <v>0</v>
      </c>
      <c r="S23" s="7">
        <f>COUNTIFS('Contract Database'!$I$11:$I$48,"&lt;="&amp;S$3,'Contract Database'!$L$11:$L$48,"&gt;="&amp;S$3,'Contract Database'!$U$11:$U$48,'ARR Metrics'!$A$22)</f>
        <v>0</v>
      </c>
      <c r="T23" s="7">
        <f>COUNTIFS('Contract Database'!$I$11:$I$48,"&lt;="&amp;T$3,'Contract Database'!$L$11:$L$48,"&gt;="&amp;T$3,'Contract Database'!$U$11:$U$48,'ARR Metrics'!$A$22)</f>
        <v>0</v>
      </c>
      <c r="U23" s="7">
        <f>COUNTIFS('Contract Database'!$I$11:$I$48,"&lt;="&amp;U$3,'Contract Database'!$L$11:$L$48,"&gt;="&amp;U$3,'Contract Database'!$U$11:$U$48,'ARR Metrics'!$A$22)</f>
        <v>0</v>
      </c>
      <c r="V23" s="7">
        <f>COUNTIFS('Contract Database'!$I$11:$I$48,"&lt;="&amp;V$3,'Contract Database'!$L$11:$L$48,"&gt;="&amp;V$3,'Contract Database'!$U$11:$U$48,'ARR Metrics'!$A$22)</f>
        <v>0</v>
      </c>
      <c r="W23" s="7">
        <f>COUNTIFS('Contract Database'!$I$11:$I$48,"&lt;="&amp;W$3,'Contract Database'!$L$11:$L$48,"&gt;="&amp;W$3,'Contract Database'!$U$11:$U$48,'ARR Metrics'!$A$22)</f>
        <v>0</v>
      </c>
      <c r="X23" s="7">
        <f>COUNTIFS('Contract Database'!$I$11:$I$48,"&lt;="&amp;X$3,'Contract Database'!$L$11:$L$48,"&gt;="&amp;X$3,'Contract Database'!$U$11:$U$48,'ARR Metrics'!$A$22)</f>
        <v>0</v>
      </c>
      <c r="Y23" s="7">
        <f>COUNTIFS('Contract Database'!$I$11:$I$48,"&lt;="&amp;Y$3,'Contract Database'!$L$11:$L$48,"&gt;="&amp;Y$3,'Contract Database'!$U$11:$U$48,'ARR Metrics'!$A$22)</f>
        <v>0</v>
      </c>
      <c r="Z23" s="7">
        <f>COUNTIFS('Contract Database'!$I$11:$I$48,"&lt;="&amp;Z$3,'Contract Database'!$L$11:$L$48,"&gt;="&amp;Z$3,'Contract Database'!$U$11:$U$48,'ARR Metrics'!$A$22)</f>
        <v>0</v>
      </c>
      <c r="AA23" s="7">
        <f>COUNTIFS('Contract Database'!$I$11:$I$48,"&lt;="&amp;AA$3,'Contract Database'!$L$11:$L$48,"&gt;="&amp;AA$3,'Contract Database'!$U$11:$U$48,'ARR Metrics'!$A$22)</f>
        <v>0</v>
      </c>
      <c r="AB23" s="7">
        <f>COUNTIFS('Contract Database'!$I$11:$I$48,"&lt;="&amp;AB$3,'Contract Database'!$L$11:$L$48,"&gt;="&amp;AB$3,'Contract Database'!$U$11:$U$48,'ARR Metrics'!$A$22)</f>
        <v>0</v>
      </c>
      <c r="AC23" s="7">
        <f>COUNTIFS('Contract Database'!$I$11:$I$48,"&lt;="&amp;AC$3,'Contract Database'!$L$11:$L$48,"&gt;="&amp;AC$3,'Contract Database'!$U$11:$U$48,'ARR Metrics'!$A$22)</f>
        <v>0</v>
      </c>
      <c r="AD23" s="7">
        <f>COUNTIFS('Contract Database'!$I$11:$I$48,"&lt;="&amp;AD$3,'Contract Database'!$L$11:$L$48,"&gt;="&amp;AD$3,'Contract Database'!$U$11:$U$48,'ARR Metrics'!$A$22)</f>
        <v>0</v>
      </c>
      <c r="AE23" s="7">
        <f>COUNTIFS('Contract Database'!$I$11:$I$48,"&lt;="&amp;AE$3,'Contract Database'!$L$11:$L$48,"&gt;="&amp;AE$3,'Contract Database'!$U$11:$U$48,'ARR Metrics'!$A$22)</f>
        <v>0</v>
      </c>
      <c r="AF23" s="7">
        <f>COUNTIFS('Contract Database'!$I$11:$I$48,"&lt;="&amp;AF$3,'Contract Database'!$L$11:$L$48,"&gt;="&amp;AF$3,'Contract Database'!$U$11:$U$48,'ARR Metrics'!$A$22)</f>
        <v>0</v>
      </c>
      <c r="AG23" s="7">
        <f>COUNTIFS('Contract Database'!$I$11:$I$48,"&lt;="&amp;AG$3,'Contract Database'!$L$11:$L$48,"&gt;="&amp;AG$3,'Contract Database'!$U$11:$U$48,'ARR Metrics'!$A$22)</f>
        <v>0</v>
      </c>
      <c r="AH23" s="7">
        <f>COUNTIFS('Contract Database'!$I$11:$I$48,"&lt;="&amp;AH$3,'Contract Database'!$L$11:$L$48,"&gt;="&amp;AH$3,'Contract Database'!$U$11:$U$48,'ARR Metrics'!$A$22)</f>
        <v>0</v>
      </c>
      <c r="AI23" s="7">
        <f>COUNTIFS('Contract Database'!$I$11:$I$48,"&lt;="&amp;AI$3,'Contract Database'!$L$11:$L$48,"&gt;="&amp;AI$3,'Contract Database'!$U$11:$U$48,'ARR Metrics'!$A$22)</f>
        <v>0</v>
      </c>
      <c r="AJ23" s="7">
        <f>COUNTIFS('Contract Database'!$I$11:$I$48,"&lt;="&amp;AJ$3,'Contract Database'!$L$11:$L$48,"&gt;="&amp;AJ$3,'Contract Database'!$U$11:$U$48,'ARR Metrics'!$A$22)</f>
        <v>0</v>
      </c>
      <c r="AK23" s="7">
        <f>COUNTIFS('Contract Database'!$I$11:$I$48,"&lt;="&amp;AK$3,'Contract Database'!$L$11:$L$48,"&gt;="&amp;AK$3,'Contract Database'!$U$11:$U$48,'ARR Metrics'!$A$22)</f>
        <v>0</v>
      </c>
      <c r="AL23" s="7">
        <f>COUNTIFS('Contract Database'!$I$11:$I$48,"&lt;="&amp;AL$3,'Contract Database'!$L$11:$L$48,"&gt;="&amp;AL$3,'Contract Database'!$U$11:$U$48,'ARR Metrics'!$A$22)</f>
        <v>0</v>
      </c>
      <c r="AM23" s="7">
        <f>COUNTIFS('Contract Database'!$I$11:$I$48,"&lt;="&amp;AM$3,'Contract Database'!$L$11:$L$48,"&gt;="&amp;AM$3,'Contract Database'!$U$11:$U$48,'ARR Metrics'!$A$22)</f>
        <v>0</v>
      </c>
    </row>
    <row r="24" ht="14.25" customHeight="1">
      <c r="C24" s="8"/>
    </row>
    <row r="25" ht="14.25" customHeight="1">
      <c r="C25" s="6" t="s">
        <v>4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ht="14.25" customHeight="1">
      <c r="C26" s="8" t="s">
        <v>5</v>
      </c>
      <c r="D26" s="9">
        <v>0.0</v>
      </c>
      <c r="E26" s="9">
        <f t="shared" ref="E26:AM26" si="13">+D29</f>
        <v>0</v>
      </c>
      <c r="F26" s="9">
        <f t="shared" si="13"/>
        <v>0</v>
      </c>
      <c r="G26" s="9">
        <f t="shared" si="13"/>
        <v>0</v>
      </c>
      <c r="H26" s="9">
        <f t="shared" si="13"/>
        <v>0</v>
      </c>
      <c r="I26" s="9">
        <f t="shared" si="13"/>
        <v>0</v>
      </c>
      <c r="J26" s="9">
        <f t="shared" si="13"/>
        <v>0</v>
      </c>
      <c r="K26" s="9">
        <f t="shared" si="13"/>
        <v>0</v>
      </c>
      <c r="L26" s="9">
        <f t="shared" si="13"/>
        <v>0</v>
      </c>
      <c r="M26" s="9">
        <f t="shared" si="13"/>
        <v>0</v>
      </c>
      <c r="N26" s="9">
        <f t="shared" si="13"/>
        <v>0</v>
      </c>
      <c r="O26" s="9">
        <f t="shared" si="13"/>
        <v>0</v>
      </c>
      <c r="P26" s="9">
        <f t="shared" si="13"/>
        <v>0</v>
      </c>
      <c r="Q26" s="9">
        <f t="shared" si="13"/>
        <v>0</v>
      </c>
      <c r="R26" s="9">
        <f t="shared" si="13"/>
        <v>0</v>
      </c>
      <c r="S26" s="9">
        <f t="shared" si="13"/>
        <v>0</v>
      </c>
      <c r="T26" s="9">
        <f t="shared" si="13"/>
        <v>0</v>
      </c>
      <c r="U26" s="9">
        <f t="shared" si="13"/>
        <v>0</v>
      </c>
      <c r="V26" s="9">
        <f t="shared" si="13"/>
        <v>0</v>
      </c>
      <c r="W26" s="9">
        <f t="shared" si="13"/>
        <v>0</v>
      </c>
      <c r="X26" s="9">
        <f t="shared" si="13"/>
        <v>0</v>
      </c>
      <c r="Y26" s="9">
        <f t="shared" si="13"/>
        <v>0</v>
      </c>
      <c r="Z26" s="9">
        <f t="shared" si="13"/>
        <v>0</v>
      </c>
      <c r="AA26" s="9">
        <f t="shared" si="13"/>
        <v>0</v>
      </c>
      <c r="AB26" s="9">
        <f t="shared" si="13"/>
        <v>0</v>
      </c>
      <c r="AC26" s="9">
        <f t="shared" si="13"/>
        <v>0</v>
      </c>
      <c r="AD26" s="9">
        <f t="shared" si="13"/>
        <v>0</v>
      </c>
      <c r="AE26" s="9">
        <f t="shared" si="13"/>
        <v>0</v>
      </c>
      <c r="AF26" s="9">
        <f t="shared" si="13"/>
        <v>0</v>
      </c>
      <c r="AG26" s="9">
        <f t="shared" si="13"/>
        <v>0</v>
      </c>
      <c r="AH26" s="9">
        <f t="shared" si="13"/>
        <v>0</v>
      </c>
      <c r="AI26" s="9">
        <f t="shared" si="13"/>
        <v>0</v>
      </c>
      <c r="AJ26" s="9">
        <f t="shared" si="13"/>
        <v>0</v>
      </c>
      <c r="AK26" s="9">
        <f t="shared" si="13"/>
        <v>0</v>
      </c>
      <c r="AL26" s="9">
        <f t="shared" si="13"/>
        <v>0</v>
      </c>
      <c r="AM26" s="9">
        <f t="shared" si="13"/>
        <v>0</v>
      </c>
    </row>
    <row r="27" ht="14.25" customHeight="1">
      <c r="A27" s="3" t="s">
        <v>18</v>
      </c>
      <c r="B27" s="3"/>
      <c r="C27" s="8" t="s">
        <v>6</v>
      </c>
      <c r="D27" s="9">
        <f>COUNTIFS('ARR Change Log'!$J$3:$J$28,'ARR Metrics'!D$3,'ARR Change Log'!$I$3:$I$28,$A$22,'ARR Change Log'!$H$3:$H$28,$A27)</f>
        <v>0</v>
      </c>
      <c r="E27" s="9">
        <f>COUNTIFS('ARR Change Log'!$J$3:$J$28,'ARR Metrics'!E$3,'ARR Change Log'!$I$3:$I$28,$A$22,'ARR Change Log'!$H$3:$H$28,$A27)</f>
        <v>0</v>
      </c>
      <c r="F27" s="9">
        <f>COUNTIFS('ARR Change Log'!$J$3:$J$28,'ARR Metrics'!F$3,'ARR Change Log'!$I$3:$I$28,$A$22,'ARR Change Log'!$H$3:$H$28,$A27)</f>
        <v>0</v>
      </c>
      <c r="G27" s="9">
        <f>COUNTIFS('ARR Change Log'!$J$3:$J$28,'ARR Metrics'!G$3,'ARR Change Log'!$I$3:$I$28,$A$22,'ARR Change Log'!$H$3:$H$28,$A27)</f>
        <v>0</v>
      </c>
      <c r="H27" s="9">
        <f>COUNTIFS('ARR Change Log'!$J$3:$J$28,'ARR Metrics'!H$3,'ARR Change Log'!$I$3:$I$28,$A$22,'ARR Change Log'!$H$3:$H$28,$A27)</f>
        <v>0</v>
      </c>
      <c r="I27" s="9">
        <f>COUNTIFS('ARR Change Log'!$J$3:$J$28,'ARR Metrics'!I$3,'ARR Change Log'!$I$3:$I$28,$A$22,'ARR Change Log'!$H$3:$H$28,$A27)</f>
        <v>0</v>
      </c>
      <c r="J27" s="9">
        <f>COUNTIFS('ARR Change Log'!$J$3:$J$28,'ARR Metrics'!J$3,'ARR Change Log'!$I$3:$I$28,$A$22,'ARR Change Log'!$H$3:$H$28,$A27)</f>
        <v>0</v>
      </c>
      <c r="K27" s="9">
        <f>COUNTIFS('ARR Change Log'!$J$3:$J$28,'ARR Metrics'!K$3,'ARR Change Log'!$I$3:$I$28,$A$22,'ARR Change Log'!$H$3:$H$28,$A27)</f>
        <v>0</v>
      </c>
      <c r="L27" s="9">
        <f>COUNTIFS('ARR Change Log'!$J$3:$J$28,'ARR Metrics'!L$3,'ARR Change Log'!$I$3:$I$28,$A$22,'ARR Change Log'!$H$3:$H$28,$A27)</f>
        <v>0</v>
      </c>
      <c r="M27" s="9">
        <f>COUNTIFS('ARR Change Log'!$J$3:$J$28,'ARR Metrics'!M$3,'ARR Change Log'!$I$3:$I$28,$A$22,'ARR Change Log'!$H$3:$H$28,$A27)</f>
        <v>0</v>
      </c>
      <c r="N27" s="9">
        <f>COUNTIFS('ARR Change Log'!$J$3:$J$28,'ARR Metrics'!N$3,'ARR Change Log'!$I$3:$I$28,$A$22,'ARR Change Log'!$H$3:$H$28,$A27)</f>
        <v>0</v>
      </c>
      <c r="O27" s="9">
        <f>COUNTIFS('ARR Change Log'!$J$3:$J$28,'ARR Metrics'!O$3,'ARR Change Log'!$I$3:$I$28,$A$22,'ARR Change Log'!$H$3:$H$28,$A27)</f>
        <v>0</v>
      </c>
      <c r="P27" s="9">
        <f>COUNTIFS('ARR Change Log'!$J$3:$J$28,'ARR Metrics'!P$3,'ARR Change Log'!$I$3:$I$28,$A$22,'ARR Change Log'!$H$3:$H$28,$A27)</f>
        <v>0</v>
      </c>
      <c r="Q27" s="9">
        <f>COUNTIFS('ARR Change Log'!$J$3:$J$28,'ARR Metrics'!Q$3,'ARR Change Log'!$I$3:$I$28,$A$22,'ARR Change Log'!$H$3:$H$28,$A27)</f>
        <v>0</v>
      </c>
      <c r="R27" s="9">
        <f>COUNTIFS('ARR Change Log'!$J$3:$J$28,'ARR Metrics'!R$3,'ARR Change Log'!$I$3:$I$28,$A$22,'ARR Change Log'!$H$3:$H$28,$A27)</f>
        <v>0</v>
      </c>
      <c r="S27" s="9">
        <f>COUNTIFS('ARR Change Log'!$J$3:$J$28,'ARR Metrics'!S$3,'ARR Change Log'!$I$3:$I$28,$A$22,'ARR Change Log'!$H$3:$H$28,$A27)</f>
        <v>0</v>
      </c>
      <c r="T27" s="9">
        <f>COUNTIFS('ARR Change Log'!$J$3:$J$28,'ARR Metrics'!T$3,'ARR Change Log'!$I$3:$I$28,$A$22,'ARR Change Log'!$H$3:$H$28,$A27)</f>
        <v>0</v>
      </c>
      <c r="U27" s="9">
        <f>COUNTIFS('ARR Change Log'!$J$3:$J$28,'ARR Metrics'!U$3,'ARR Change Log'!$I$3:$I$28,$A$22,'ARR Change Log'!$H$3:$H$28,$A27)</f>
        <v>0</v>
      </c>
      <c r="V27" s="9">
        <f>COUNTIFS('ARR Change Log'!$J$3:$J$28,'ARR Metrics'!V$3,'ARR Change Log'!$I$3:$I$28,$A$22,'ARR Change Log'!$H$3:$H$28,$A27)</f>
        <v>0</v>
      </c>
      <c r="W27" s="9">
        <f>COUNTIFS('ARR Change Log'!$J$3:$J$28,'ARR Metrics'!W$3,'ARR Change Log'!$I$3:$I$28,$A$22,'ARR Change Log'!$H$3:$H$28,$A27)</f>
        <v>0</v>
      </c>
      <c r="X27" s="9">
        <f>COUNTIFS('ARR Change Log'!$J$3:$J$28,'ARR Metrics'!X$3,'ARR Change Log'!$I$3:$I$28,$A$22,'ARR Change Log'!$H$3:$H$28,$A27)</f>
        <v>0</v>
      </c>
      <c r="Y27" s="9">
        <f>COUNTIFS('ARR Change Log'!$J$3:$J$28,'ARR Metrics'!Y$3,'ARR Change Log'!$I$3:$I$28,$A$22,'ARR Change Log'!$H$3:$H$28,$A27)</f>
        <v>0</v>
      </c>
      <c r="Z27" s="9">
        <f>COUNTIFS('ARR Change Log'!$J$3:$J$28,'ARR Metrics'!Z$3,'ARR Change Log'!$I$3:$I$28,$A$22,'ARR Change Log'!$H$3:$H$28,$A27)</f>
        <v>0</v>
      </c>
      <c r="AA27" s="9">
        <f>COUNTIFS('ARR Change Log'!$J$3:$J$28,'ARR Metrics'!AA$3,'ARR Change Log'!$I$3:$I$28,$A$22,'ARR Change Log'!$H$3:$H$28,$A27)</f>
        <v>0</v>
      </c>
      <c r="AB27" s="9">
        <f>COUNTIFS('ARR Change Log'!$J$3:$J$28,'ARR Metrics'!AB$3,'ARR Change Log'!$I$3:$I$28,$A$22,'ARR Change Log'!$H$3:$H$28,$A27)</f>
        <v>0</v>
      </c>
      <c r="AC27" s="9">
        <f>COUNTIFS('ARR Change Log'!$J$3:$J$28,'ARR Metrics'!AC$3,'ARR Change Log'!$I$3:$I$28,$A$22,'ARR Change Log'!$H$3:$H$28,$A27)</f>
        <v>0</v>
      </c>
      <c r="AD27" s="9">
        <f>COUNTIFS('ARR Change Log'!$J$3:$J$28,'ARR Metrics'!AD$3,'ARR Change Log'!$I$3:$I$28,$A$22,'ARR Change Log'!$H$3:$H$28,$A27)</f>
        <v>0</v>
      </c>
      <c r="AE27" s="9">
        <f>COUNTIFS('ARR Change Log'!$J$3:$J$28,'ARR Metrics'!AE$3,'ARR Change Log'!$I$3:$I$28,$A$22,'ARR Change Log'!$H$3:$H$28,$A27)</f>
        <v>0</v>
      </c>
      <c r="AF27" s="9">
        <f>COUNTIFS('ARR Change Log'!$J$3:$J$28,'ARR Metrics'!AF$3,'ARR Change Log'!$I$3:$I$28,$A$22,'ARR Change Log'!$H$3:$H$28,$A27)</f>
        <v>0</v>
      </c>
      <c r="AG27" s="9">
        <f>COUNTIFS('ARR Change Log'!$J$3:$J$28,'ARR Metrics'!AG$3,'ARR Change Log'!$I$3:$I$28,$A$22,'ARR Change Log'!$H$3:$H$28,$A27)</f>
        <v>0</v>
      </c>
      <c r="AH27" s="9">
        <f>COUNTIFS('ARR Change Log'!$J$3:$J$28,'ARR Metrics'!AH$3,'ARR Change Log'!$I$3:$I$28,$A$22,'ARR Change Log'!$H$3:$H$28,$A27)</f>
        <v>0</v>
      </c>
      <c r="AI27" s="9">
        <f>COUNTIFS('ARR Change Log'!$J$3:$J$28,'ARR Metrics'!AI$3,'ARR Change Log'!$I$3:$I$28,$A$22,'ARR Change Log'!$H$3:$H$28,$A27)</f>
        <v>0</v>
      </c>
      <c r="AJ27" s="9">
        <f>COUNTIFS('ARR Change Log'!$J$3:$J$28,'ARR Metrics'!AJ$3,'ARR Change Log'!$I$3:$I$28,$A$22,'ARR Change Log'!$H$3:$H$28,$A27)</f>
        <v>0</v>
      </c>
      <c r="AK27" s="9">
        <f>COUNTIFS('ARR Change Log'!$J$3:$J$28,'ARR Metrics'!AK$3,'ARR Change Log'!$I$3:$I$28,$A$22,'ARR Change Log'!$H$3:$H$28,$A27)</f>
        <v>0</v>
      </c>
      <c r="AL27" s="9">
        <f>COUNTIFS('ARR Change Log'!$J$3:$J$28,'ARR Metrics'!AL$3,'ARR Change Log'!$I$3:$I$28,$A$22,'ARR Change Log'!$H$3:$H$28,$A27)</f>
        <v>0</v>
      </c>
      <c r="AM27" s="9">
        <f>COUNTIFS('ARR Change Log'!$J$3:$J$28,'ARR Metrics'!AM$3,'ARR Change Log'!$I$3:$I$28,$A$22,'ARR Change Log'!$H$3:$H$28,$A27)</f>
        <v>0</v>
      </c>
    </row>
    <row r="28" ht="14.25" customHeight="1">
      <c r="A28" s="3" t="s">
        <v>19</v>
      </c>
      <c r="B28" s="3"/>
      <c r="C28" s="8" t="s">
        <v>7</v>
      </c>
      <c r="D28" s="9">
        <f>-COUNTIFS('ARR Change Log'!$J$3:$J$28,'ARR Metrics'!D$3,'ARR Change Log'!$I$3:$I$28,$A$22,'ARR Change Log'!$H$3:$H$28,$A28)</f>
        <v>0</v>
      </c>
      <c r="E28" s="9">
        <f>-COUNTIFS('ARR Change Log'!$J$3:$J$28,'ARR Metrics'!E$3,'ARR Change Log'!$I$3:$I$28,$A$22,'ARR Change Log'!$H$3:$H$28,$A28)</f>
        <v>0</v>
      </c>
      <c r="F28" s="9">
        <f>-COUNTIFS('ARR Change Log'!$J$3:$J$28,'ARR Metrics'!F$3,'ARR Change Log'!$I$3:$I$28,$A$22,'ARR Change Log'!$H$3:$H$28,$A28)</f>
        <v>0</v>
      </c>
      <c r="G28" s="9">
        <f>-COUNTIFS('ARR Change Log'!$J$3:$J$28,'ARR Metrics'!G$3,'ARR Change Log'!$I$3:$I$28,$A$22,'ARR Change Log'!$H$3:$H$28,$A28)</f>
        <v>0</v>
      </c>
      <c r="H28" s="9">
        <f>-COUNTIFS('ARR Change Log'!$J$3:$J$28,'ARR Metrics'!H$3,'ARR Change Log'!$I$3:$I$28,$A$22,'ARR Change Log'!$H$3:$H$28,$A28)</f>
        <v>0</v>
      </c>
      <c r="I28" s="9">
        <f>-COUNTIFS('ARR Change Log'!$J$3:$J$28,'ARR Metrics'!I$3,'ARR Change Log'!$I$3:$I$28,$A$22,'ARR Change Log'!$H$3:$H$28,$A28)</f>
        <v>0</v>
      </c>
      <c r="J28" s="9">
        <f>-COUNTIFS('ARR Change Log'!$J$3:$J$28,'ARR Metrics'!J$3,'ARR Change Log'!$I$3:$I$28,$A$22,'ARR Change Log'!$H$3:$H$28,$A28)</f>
        <v>0</v>
      </c>
      <c r="K28" s="9">
        <f>-COUNTIFS('ARR Change Log'!$J$3:$J$28,'ARR Metrics'!K$3,'ARR Change Log'!$I$3:$I$28,$A$22,'ARR Change Log'!$H$3:$H$28,$A28)</f>
        <v>0</v>
      </c>
      <c r="L28" s="9">
        <f>-COUNTIFS('ARR Change Log'!$J$3:$J$28,'ARR Metrics'!L$3,'ARR Change Log'!$I$3:$I$28,$A$22,'ARR Change Log'!$H$3:$H$28,$A28)</f>
        <v>0</v>
      </c>
      <c r="M28" s="9">
        <f>-COUNTIFS('ARR Change Log'!$J$3:$J$28,'ARR Metrics'!M$3,'ARR Change Log'!$I$3:$I$28,$A$22,'ARR Change Log'!$H$3:$H$28,$A28)</f>
        <v>0</v>
      </c>
      <c r="N28" s="9">
        <f>-COUNTIFS('ARR Change Log'!$J$3:$J$28,'ARR Metrics'!N$3,'ARR Change Log'!$I$3:$I$28,$A$22,'ARR Change Log'!$H$3:$H$28,$A28)</f>
        <v>0</v>
      </c>
      <c r="O28" s="9">
        <f>-COUNTIFS('ARR Change Log'!$J$3:$J$28,'ARR Metrics'!O$3,'ARR Change Log'!$I$3:$I$28,$A$22,'ARR Change Log'!$H$3:$H$28,$A28)</f>
        <v>0</v>
      </c>
      <c r="P28" s="9">
        <f>-COUNTIFS('ARR Change Log'!$J$3:$J$28,'ARR Metrics'!P$3,'ARR Change Log'!$I$3:$I$28,$A$22,'ARR Change Log'!$H$3:$H$28,$A28)</f>
        <v>0</v>
      </c>
      <c r="Q28" s="9">
        <f>-COUNTIFS('ARR Change Log'!$J$3:$J$28,'ARR Metrics'!Q$3,'ARR Change Log'!$I$3:$I$28,$A$22,'ARR Change Log'!$H$3:$H$28,$A28)</f>
        <v>0</v>
      </c>
      <c r="R28" s="9">
        <f>-COUNTIFS('ARR Change Log'!$J$3:$J$28,'ARR Metrics'!R$3,'ARR Change Log'!$I$3:$I$28,$A$22,'ARR Change Log'!$H$3:$H$28,$A28)</f>
        <v>0</v>
      </c>
      <c r="S28" s="9">
        <f>-COUNTIFS('ARR Change Log'!$J$3:$J$28,'ARR Metrics'!S$3,'ARR Change Log'!$I$3:$I$28,$A$22,'ARR Change Log'!$H$3:$H$28,$A28)</f>
        <v>0</v>
      </c>
      <c r="T28" s="9">
        <f>-COUNTIFS('ARR Change Log'!$J$3:$J$28,'ARR Metrics'!T$3,'ARR Change Log'!$I$3:$I$28,$A$22,'ARR Change Log'!$H$3:$H$28,$A28)</f>
        <v>0</v>
      </c>
      <c r="U28" s="9">
        <f>-COUNTIFS('ARR Change Log'!$J$3:$J$28,'ARR Metrics'!U$3,'ARR Change Log'!$I$3:$I$28,$A$22,'ARR Change Log'!$H$3:$H$28,$A28)</f>
        <v>0</v>
      </c>
      <c r="V28" s="9">
        <f>-COUNTIFS('ARR Change Log'!$J$3:$J$28,'ARR Metrics'!V$3,'ARR Change Log'!$I$3:$I$28,$A$22,'ARR Change Log'!$H$3:$H$28,$A28)</f>
        <v>0</v>
      </c>
      <c r="W28" s="9">
        <f>-COUNTIFS('ARR Change Log'!$J$3:$J$28,'ARR Metrics'!W$3,'ARR Change Log'!$I$3:$I$28,$A$22,'ARR Change Log'!$H$3:$H$28,$A28)</f>
        <v>0</v>
      </c>
      <c r="X28" s="9">
        <f>-COUNTIFS('ARR Change Log'!$J$3:$J$28,'ARR Metrics'!X$3,'ARR Change Log'!$I$3:$I$28,$A$22,'ARR Change Log'!$H$3:$H$28,$A28)</f>
        <v>0</v>
      </c>
      <c r="Y28" s="9">
        <f>-COUNTIFS('ARR Change Log'!$J$3:$J$28,'ARR Metrics'!Y$3,'ARR Change Log'!$I$3:$I$28,$A$22,'ARR Change Log'!$H$3:$H$28,$A28)</f>
        <v>0</v>
      </c>
      <c r="Z28" s="9">
        <f>-COUNTIFS('ARR Change Log'!$J$3:$J$28,'ARR Metrics'!Z$3,'ARR Change Log'!$I$3:$I$28,$A$22,'ARR Change Log'!$H$3:$H$28,$A28)</f>
        <v>0</v>
      </c>
      <c r="AA28" s="9">
        <f>-COUNTIFS('ARR Change Log'!$J$3:$J$28,'ARR Metrics'!AA$3,'ARR Change Log'!$I$3:$I$28,$A$22,'ARR Change Log'!$H$3:$H$28,$A28)</f>
        <v>0</v>
      </c>
      <c r="AB28" s="9">
        <f>-COUNTIFS('ARR Change Log'!$J$3:$J$28,'ARR Metrics'!AB$3,'ARR Change Log'!$I$3:$I$28,$A$22,'ARR Change Log'!$H$3:$H$28,$A28)</f>
        <v>0</v>
      </c>
      <c r="AC28" s="9">
        <f>-COUNTIFS('ARR Change Log'!$J$3:$J$28,'ARR Metrics'!AC$3,'ARR Change Log'!$I$3:$I$28,$A$22,'ARR Change Log'!$H$3:$H$28,$A28)</f>
        <v>0</v>
      </c>
      <c r="AD28" s="9">
        <f>-COUNTIFS('ARR Change Log'!$J$3:$J$28,'ARR Metrics'!AD$3,'ARR Change Log'!$I$3:$I$28,$A$22,'ARR Change Log'!$H$3:$H$28,$A28)</f>
        <v>0</v>
      </c>
      <c r="AE28" s="9">
        <f>-COUNTIFS('ARR Change Log'!$J$3:$J$28,'ARR Metrics'!AE$3,'ARR Change Log'!$I$3:$I$28,$A$22,'ARR Change Log'!$H$3:$H$28,$A28)</f>
        <v>0</v>
      </c>
      <c r="AF28" s="9">
        <f>-COUNTIFS('ARR Change Log'!$J$3:$J$28,'ARR Metrics'!AF$3,'ARR Change Log'!$I$3:$I$28,$A$22,'ARR Change Log'!$H$3:$H$28,$A28)</f>
        <v>0</v>
      </c>
      <c r="AG28" s="9">
        <f>-COUNTIFS('ARR Change Log'!$J$3:$J$28,'ARR Metrics'!AG$3,'ARR Change Log'!$I$3:$I$28,$A$22,'ARR Change Log'!$H$3:$H$28,$A28)</f>
        <v>0</v>
      </c>
      <c r="AH28" s="9">
        <f>-COUNTIFS('ARR Change Log'!$J$3:$J$28,'ARR Metrics'!AH$3,'ARR Change Log'!$I$3:$I$28,$A$22,'ARR Change Log'!$H$3:$H$28,$A28)</f>
        <v>0</v>
      </c>
      <c r="AI28" s="9">
        <f>-COUNTIFS('ARR Change Log'!$J$3:$J$28,'ARR Metrics'!AI$3,'ARR Change Log'!$I$3:$I$28,$A$22,'ARR Change Log'!$H$3:$H$28,$A28)</f>
        <v>0</v>
      </c>
      <c r="AJ28" s="9">
        <f>-COUNTIFS('ARR Change Log'!$J$3:$J$28,'ARR Metrics'!AJ$3,'ARR Change Log'!$I$3:$I$28,$A$22,'ARR Change Log'!$H$3:$H$28,$A28)</f>
        <v>0</v>
      </c>
      <c r="AK28" s="9">
        <f>-COUNTIFS('ARR Change Log'!$J$3:$J$28,'ARR Metrics'!AK$3,'ARR Change Log'!$I$3:$I$28,$A$22,'ARR Change Log'!$H$3:$H$28,$A28)</f>
        <v>0</v>
      </c>
      <c r="AL28" s="9">
        <f>-COUNTIFS('ARR Change Log'!$J$3:$J$28,'ARR Metrics'!AL$3,'ARR Change Log'!$I$3:$I$28,$A$22,'ARR Change Log'!$H$3:$H$28,$A28)</f>
        <v>0</v>
      </c>
      <c r="AM28" s="9">
        <f>-COUNTIFS('ARR Change Log'!$J$3:$J$28,'ARR Metrics'!AM$3,'ARR Change Log'!$I$3:$I$28,$A$22,'ARR Change Log'!$H$3:$H$28,$A28)</f>
        <v>0</v>
      </c>
    </row>
    <row r="29" ht="14.25" customHeight="1">
      <c r="C29" s="10" t="s">
        <v>8</v>
      </c>
      <c r="D29" s="11">
        <f t="shared" ref="D29:AM29" si="14">SUM(D26:D28)</f>
        <v>0</v>
      </c>
      <c r="E29" s="11">
        <f t="shared" si="14"/>
        <v>0</v>
      </c>
      <c r="F29" s="11">
        <f t="shared" si="14"/>
        <v>0</v>
      </c>
      <c r="G29" s="11">
        <f t="shared" si="14"/>
        <v>0</v>
      </c>
      <c r="H29" s="11">
        <f t="shared" si="14"/>
        <v>0</v>
      </c>
      <c r="I29" s="11">
        <f t="shared" si="14"/>
        <v>0</v>
      </c>
      <c r="J29" s="11">
        <f t="shared" si="14"/>
        <v>0</v>
      </c>
      <c r="K29" s="11">
        <f t="shared" si="14"/>
        <v>0</v>
      </c>
      <c r="L29" s="11">
        <f t="shared" si="14"/>
        <v>0</v>
      </c>
      <c r="M29" s="11">
        <f t="shared" si="14"/>
        <v>0</v>
      </c>
      <c r="N29" s="11">
        <f t="shared" si="14"/>
        <v>0</v>
      </c>
      <c r="O29" s="11">
        <f t="shared" si="14"/>
        <v>0</v>
      </c>
      <c r="P29" s="11">
        <f t="shared" si="14"/>
        <v>0</v>
      </c>
      <c r="Q29" s="11">
        <f t="shared" si="14"/>
        <v>0</v>
      </c>
      <c r="R29" s="11">
        <f t="shared" si="14"/>
        <v>0</v>
      </c>
      <c r="S29" s="11">
        <f t="shared" si="14"/>
        <v>0</v>
      </c>
      <c r="T29" s="11">
        <f t="shared" si="14"/>
        <v>0</v>
      </c>
      <c r="U29" s="11">
        <f t="shared" si="14"/>
        <v>0</v>
      </c>
      <c r="V29" s="11">
        <f t="shared" si="14"/>
        <v>0</v>
      </c>
      <c r="W29" s="11">
        <f t="shared" si="14"/>
        <v>0</v>
      </c>
      <c r="X29" s="11">
        <f t="shared" si="14"/>
        <v>0</v>
      </c>
      <c r="Y29" s="11">
        <f t="shared" si="14"/>
        <v>0</v>
      </c>
      <c r="Z29" s="11">
        <f t="shared" si="14"/>
        <v>0</v>
      </c>
      <c r="AA29" s="11">
        <f t="shared" si="14"/>
        <v>0</v>
      </c>
      <c r="AB29" s="11">
        <f t="shared" si="14"/>
        <v>0</v>
      </c>
      <c r="AC29" s="11">
        <f t="shared" si="14"/>
        <v>0</v>
      </c>
      <c r="AD29" s="11">
        <f t="shared" si="14"/>
        <v>0</v>
      </c>
      <c r="AE29" s="11">
        <f t="shared" si="14"/>
        <v>0</v>
      </c>
      <c r="AF29" s="11">
        <f t="shared" si="14"/>
        <v>0</v>
      </c>
      <c r="AG29" s="11">
        <f t="shared" si="14"/>
        <v>0</v>
      </c>
      <c r="AH29" s="11">
        <f t="shared" si="14"/>
        <v>0</v>
      </c>
      <c r="AI29" s="11">
        <f t="shared" si="14"/>
        <v>0</v>
      </c>
      <c r="AJ29" s="11">
        <f t="shared" si="14"/>
        <v>0</v>
      </c>
      <c r="AK29" s="11">
        <f t="shared" si="14"/>
        <v>0</v>
      </c>
      <c r="AL29" s="11">
        <f t="shared" si="14"/>
        <v>0</v>
      </c>
      <c r="AM29" s="11">
        <f t="shared" si="14"/>
        <v>0</v>
      </c>
      <c r="AO29" s="9">
        <v>-17.0</v>
      </c>
    </row>
    <row r="30" ht="14.25" customHeight="1">
      <c r="C30" s="8"/>
    </row>
    <row r="31" ht="14.25" customHeight="1">
      <c r="C31" s="10" t="s">
        <v>9</v>
      </c>
      <c r="D31" s="11">
        <f t="shared" ref="D31:AM31" si="15">IF(D29&gt;0,D38/D29,0)</f>
        <v>0</v>
      </c>
      <c r="E31" s="11">
        <f t="shared" si="15"/>
        <v>0</v>
      </c>
      <c r="F31" s="11">
        <f t="shared" si="15"/>
        <v>0</v>
      </c>
      <c r="G31" s="11">
        <f t="shared" si="15"/>
        <v>0</v>
      </c>
      <c r="H31" s="11">
        <f t="shared" si="15"/>
        <v>0</v>
      </c>
      <c r="I31" s="11">
        <f t="shared" si="15"/>
        <v>0</v>
      </c>
      <c r="J31" s="11">
        <f t="shared" si="15"/>
        <v>0</v>
      </c>
      <c r="K31" s="11">
        <f t="shared" si="15"/>
        <v>0</v>
      </c>
      <c r="L31" s="11">
        <f t="shared" si="15"/>
        <v>0</v>
      </c>
      <c r="M31" s="11">
        <f t="shared" si="15"/>
        <v>0</v>
      </c>
      <c r="N31" s="11">
        <f t="shared" si="15"/>
        <v>0</v>
      </c>
      <c r="O31" s="11">
        <f t="shared" si="15"/>
        <v>0</v>
      </c>
      <c r="P31" s="11">
        <f t="shared" si="15"/>
        <v>0</v>
      </c>
      <c r="Q31" s="11">
        <f t="shared" si="15"/>
        <v>0</v>
      </c>
      <c r="R31" s="11">
        <f t="shared" si="15"/>
        <v>0</v>
      </c>
      <c r="S31" s="11">
        <f t="shared" si="15"/>
        <v>0</v>
      </c>
      <c r="T31" s="11">
        <f t="shared" si="15"/>
        <v>0</v>
      </c>
      <c r="U31" s="11">
        <f t="shared" si="15"/>
        <v>0</v>
      </c>
      <c r="V31" s="11">
        <f t="shared" si="15"/>
        <v>0</v>
      </c>
      <c r="W31" s="11">
        <f t="shared" si="15"/>
        <v>0</v>
      </c>
      <c r="X31" s="11">
        <f t="shared" si="15"/>
        <v>0</v>
      </c>
      <c r="Y31" s="11">
        <f t="shared" si="15"/>
        <v>0</v>
      </c>
      <c r="Z31" s="11">
        <f t="shared" si="15"/>
        <v>0</v>
      </c>
      <c r="AA31" s="11">
        <f t="shared" si="15"/>
        <v>0</v>
      </c>
      <c r="AB31" s="11">
        <f t="shared" si="15"/>
        <v>0</v>
      </c>
      <c r="AC31" s="11">
        <f t="shared" si="15"/>
        <v>0</v>
      </c>
      <c r="AD31" s="11">
        <f t="shared" si="15"/>
        <v>0</v>
      </c>
      <c r="AE31" s="11">
        <f t="shared" si="15"/>
        <v>0</v>
      </c>
      <c r="AF31" s="11">
        <f t="shared" si="15"/>
        <v>0</v>
      </c>
      <c r="AG31" s="11">
        <f t="shared" si="15"/>
        <v>0</v>
      </c>
      <c r="AH31" s="11">
        <f t="shared" si="15"/>
        <v>0</v>
      </c>
      <c r="AI31" s="11">
        <f t="shared" si="15"/>
        <v>0</v>
      </c>
      <c r="AJ31" s="11">
        <f t="shared" si="15"/>
        <v>0</v>
      </c>
      <c r="AK31" s="11">
        <f t="shared" si="15"/>
        <v>0</v>
      </c>
      <c r="AL31" s="11">
        <f t="shared" si="15"/>
        <v>0</v>
      </c>
      <c r="AM31" s="11">
        <f t="shared" si="15"/>
        <v>0</v>
      </c>
      <c r="AO31" s="9">
        <v>-38715.236061827076</v>
      </c>
    </row>
    <row r="32" ht="14.25" customHeight="1"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ht="14.25" customHeight="1">
      <c r="C33" s="6" t="s">
        <v>10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ht="14.25" customHeight="1">
      <c r="B34" s="3"/>
      <c r="C34" s="8" t="s">
        <v>11</v>
      </c>
      <c r="D34" s="9">
        <v>0.0</v>
      </c>
      <c r="E34" s="9">
        <f t="shared" ref="E34:AM34" si="16">+D38</f>
        <v>0</v>
      </c>
      <c r="F34" s="9">
        <f t="shared" si="16"/>
        <v>0</v>
      </c>
      <c r="G34" s="9">
        <f t="shared" si="16"/>
        <v>0</v>
      </c>
      <c r="H34" s="9">
        <f t="shared" si="16"/>
        <v>0</v>
      </c>
      <c r="I34" s="9">
        <f t="shared" si="16"/>
        <v>0</v>
      </c>
      <c r="J34" s="9">
        <f t="shared" si="16"/>
        <v>0</v>
      </c>
      <c r="K34" s="9">
        <f t="shared" si="16"/>
        <v>0</v>
      </c>
      <c r="L34" s="9">
        <f t="shared" si="16"/>
        <v>0</v>
      </c>
      <c r="M34" s="9">
        <f t="shared" si="16"/>
        <v>0</v>
      </c>
      <c r="N34" s="9">
        <f t="shared" si="16"/>
        <v>0</v>
      </c>
      <c r="O34" s="9">
        <f t="shared" si="16"/>
        <v>0</v>
      </c>
      <c r="P34" s="9">
        <f t="shared" si="16"/>
        <v>0</v>
      </c>
      <c r="Q34" s="9">
        <f t="shared" si="16"/>
        <v>0</v>
      </c>
      <c r="R34" s="9">
        <f t="shared" si="16"/>
        <v>0</v>
      </c>
      <c r="S34" s="9">
        <f t="shared" si="16"/>
        <v>0</v>
      </c>
      <c r="T34" s="9">
        <f t="shared" si="16"/>
        <v>0</v>
      </c>
      <c r="U34" s="9">
        <f t="shared" si="16"/>
        <v>0</v>
      </c>
      <c r="V34" s="9">
        <f t="shared" si="16"/>
        <v>0</v>
      </c>
      <c r="W34" s="9">
        <f t="shared" si="16"/>
        <v>0</v>
      </c>
      <c r="X34" s="9">
        <f t="shared" si="16"/>
        <v>0</v>
      </c>
      <c r="Y34" s="9">
        <f t="shared" si="16"/>
        <v>0</v>
      </c>
      <c r="Z34" s="9">
        <f t="shared" si="16"/>
        <v>0</v>
      </c>
      <c r="AA34" s="9">
        <f t="shared" si="16"/>
        <v>0</v>
      </c>
      <c r="AB34" s="9">
        <f t="shared" si="16"/>
        <v>0</v>
      </c>
      <c r="AC34" s="9">
        <f t="shared" si="16"/>
        <v>0</v>
      </c>
      <c r="AD34" s="9">
        <f t="shared" si="16"/>
        <v>0</v>
      </c>
      <c r="AE34" s="9">
        <f t="shared" si="16"/>
        <v>0</v>
      </c>
      <c r="AF34" s="9">
        <f t="shared" si="16"/>
        <v>0</v>
      </c>
      <c r="AG34" s="9">
        <f t="shared" si="16"/>
        <v>0</v>
      </c>
      <c r="AH34" s="9">
        <f t="shared" si="16"/>
        <v>0</v>
      </c>
      <c r="AI34" s="9">
        <f t="shared" si="16"/>
        <v>0</v>
      </c>
      <c r="AJ34" s="9">
        <f t="shared" si="16"/>
        <v>0</v>
      </c>
      <c r="AK34" s="9">
        <f t="shared" si="16"/>
        <v>0</v>
      </c>
      <c r="AL34" s="9">
        <f t="shared" si="16"/>
        <v>0</v>
      </c>
      <c r="AM34" s="9">
        <f t="shared" si="16"/>
        <v>0</v>
      </c>
    </row>
    <row r="35" ht="14.25" customHeight="1">
      <c r="A35" s="3" t="s">
        <v>18</v>
      </c>
      <c r="B35" s="3"/>
      <c r="C35" s="8" t="s">
        <v>12</v>
      </c>
      <c r="D35" s="9">
        <f>SUMIFS('ARR Change Log'!$F$3:$F$28,'ARR Change Log'!$J$3:$J$28,'ARR Metrics'!D$3,'ARR Change Log'!$I$3:$I$28,$A$22,'ARR Change Log'!$H$3:$H$28,$A35)</f>
        <v>0</v>
      </c>
      <c r="E35" s="9">
        <f>SUMIFS('ARR Change Log'!$F$3:$F$28,'ARR Change Log'!$J$3:$J$28,'ARR Metrics'!E$3,'ARR Change Log'!$I$3:$I$28,$A$22,'ARR Change Log'!$H$3:$H$28,$A35)</f>
        <v>0</v>
      </c>
      <c r="F35" s="9">
        <f>SUMIFS('ARR Change Log'!$F$3:$F$28,'ARR Change Log'!$J$3:$J$28,'ARR Metrics'!F$3,'ARR Change Log'!$I$3:$I$28,$A$22,'ARR Change Log'!$H$3:$H$28,$A35)</f>
        <v>0</v>
      </c>
      <c r="G35" s="9">
        <f>SUMIFS('ARR Change Log'!$F$3:$F$28,'ARR Change Log'!$J$3:$J$28,'ARR Metrics'!G$3,'ARR Change Log'!$I$3:$I$28,$A$22,'ARR Change Log'!$H$3:$H$28,$A35)</f>
        <v>0</v>
      </c>
      <c r="H35" s="9">
        <f>SUMIFS('ARR Change Log'!$F$3:$F$28,'ARR Change Log'!$J$3:$J$28,'ARR Metrics'!H$3,'ARR Change Log'!$I$3:$I$28,$A$22,'ARR Change Log'!$H$3:$H$28,$A35)</f>
        <v>0</v>
      </c>
      <c r="I35" s="9">
        <f>SUMIFS('ARR Change Log'!$F$3:$F$28,'ARR Change Log'!$J$3:$J$28,'ARR Metrics'!I$3,'ARR Change Log'!$I$3:$I$28,$A$22,'ARR Change Log'!$H$3:$H$28,$A35)</f>
        <v>0</v>
      </c>
      <c r="J35" s="9">
        <f>SUMIFS('ARR Change Log'!$F$3:$F$28,'ARR Change Log'!$J$3:$J$28,'ARR Metrics'!J$3,'ARR Change Log'!$I$3:$I$28,$A$22,'ARR Change Log'!$H$3:$H$28,$A35)</f>
        <v>0</v>
      </c>
      <c r="K35" s="9">
        <f>SUMIFS('ARR Change Log'!$F$3:$F$28,'ARR Change Log'!$J$3:$J$28,'ARR Metrics'!K$3,'ARR Change Log'!$I$3:$I$28,$A$22,'ARR Change Log'!$H$3:$H$28,$A35)</f>
        <v>0</v>
      </c>
      <c r="L35" s="9">
        <f>SUMIFS('ARR Change Log'!$F$3:$F$28,'ARR Change Log'!$J$3:$J$28,'ARR Metrics'!L$3,'ARR Change Log'!$I$3:$I$28,$A$22,'ARR Change Log'!$H$3:$H$28,$A35)</f>
        <v>0</v>
      </c>
      <c r="M35" s="9">
        <f>SUMIFS('ARR Change Log'!$F$3:$F$28,'ARR Change Log'!$J$3:$J$28,'ARR Metrics'!M$3,'ARR Change Log'!$I$3:$I$28,$A$22,'ARR Change Log'!$H$3:$H$28,$A35)</f>
        <v>0</v>
      </c>
      <c r="N35" s="9">
        <f>SUMIFS('ARR Change Log'!$F$3:$F$28,'ARR Change Log'!$J$3:$J$28,'ARR Metrics'!N$3,'ARR Change Log'!$I$3:$I$28,$A$22,'ARR Change Log'!$H$3:$H$28,$A35)</f>
        <v>0</v>
      </c>
      <c r="O35" s="9">
        <f>SUMIFS('ARR Change Log'!$F$3:$F$28,'ARR Change Log'!$J$3:$J$28,'ARR Metrics'!O$3,'ARR Change Log'!$I$3:$I$28,$A$22,'ARR Change Log'!$H$3:$H$28,$A35)</f>
        <v>0</v>
      </c>
      <c r="P35" s="9">
        <f>SUMIFS('ARR Change Log'!$F$3:$F$28,'ARR Change Log'!$J$3:$J$28,'ARR Metrics'!P$3,'ARR Change Log'!$I$3:$I$28,$A$22,'ARR Change Log'!$H$3:$H$28,$A35)</f>
        <v>0</v>
      </c>
      <c r="Q35" s="9">
        <f>SUMIFS('ARR Change Log'!$F$3:$F$28,'ARR Change Log'!$J$3:$J$28,'ARR Metrics'!Q$3,'ARR Change Log'!$I$3:$I$28,$A$22,'ARR Change Log'!$H$3:$H$28,$A35)</f>
        <v>0</v>
      </c>
      <c r="R35" s="9">
        <f>SUMIFS('ARR Change Log'!$F$3:$F$28,'ARR Change Log'!$J$3:$J$28,'ARR Metrics'!R$3,'ARR Change Log'!$I$3:$I$28,$A$22,'ARR Change Log'!$H$3:$H$28,$A35)</f>
        <v>0</v>
      </c>
      <c r="S35" s="9">
        <f>SUMIFS('ARR Change Log'!$F$3:$F$28,'ARR Change Log'!$J$3:$J$28,'ARR Metrics'!S$3,'ARR Change Log'!$I$3:$I$28,$A$22,'ARR Change Log'!$H$3:$H$28,$A35)</f>
        <v>0</v>
      </c>
      <c r="T35" s="9">
        <f>SUMIFS('ARR Change Log'!$F$3:$F$28,'ARR Change Log'!$J$3:$J$28,'ARR Metrics'!T$3,'ARR Change Log'!$I$3:$I$28,$A$22,'ARR Change Log'!$H$3:$H$28,$A35)</f>
        <v>0</v>
      </c>
      <c r="U35" s="9">
        <f>SUMIFS('ARR Change Log'!$F$3:$F$28,'ARR Change Log'!$J$3:$J$28,'ARR Metrics'!U$3,'ARR Change Log'!$I$3:$I$28,$A$22,'ARR Change Log'!$H$3:$H$28,$A35)</f>
        <v>0</v>
      </c>
      <c r="V35" s="9">
        <f>SUMIFS('ARR Change Log'!$F$3:$F$28,'ARR Change Log'!$J$3:$J$28,'ARR Metrics'!V$3,'ARR Change Log'!$I$3:$I$28,$A$22,'ARR Change Log'!$H$3:$H$28,$A35)</f>
        <v>0</v>
      </c>
      <c r="W35" s="9">
        <f>SUMIFS('ARR Change Log'!$F$3:$F$28,'ARR Change Log'!$J$3:$J$28,'ARR Metrics'!W$3,'ARR Change Log'!$I$3:$I$28,$A$22,'ARR Change Log'!$H$3:$H$28,$A35)</f>
        <v>0</v>
      </c>
      <c r="X35" s="9">
        <f>SUMIFS('ARR Change Log'!$F$3:$F$28,'ARR Change Log'!$J$3:$J$28,'ARR Metrics'!X$3,'ARR Change Log'!$I$3:$I$28,$A$22,'ARR Change Log'!$H$3:$H$28,$A35)</f>
        <v>0</v>
      </c>
      <c r="Y35" s="9">
        <f>SUMIFS('ARR Change Log'!$F$3:$F$28,'ARR Change Log'!$J$3:$J$28,'ARR Metrics'!Y$3,'ARR Change Log'!$I$3:$I$28,$A$22,'ARR Change Log'!$H$3:$H$28,$A35)</f>
        <v>0</v>
      </c>
      <c r="Z35" s="9">
        <f>SUMIFS('ARR Change Log'!$F$3:$F$28,'ARR Change Log'!$J$3:$J$28,'ARR Metrics'!Z$3,'ARR Change Log'!$I$3:$I$28,$A$22,'ARR Change Log'!$H$3:$H$28,$A35)</f>
        <v>0</v>
      </c>
      <c r="AA35" s="9">
        <f>SUMIFS('ARR Change Log'!$F$3:$F$28,'ARR Change Log'!$J$3:$J$28,'ARR Metrics'!AA$3,'ARR Change Log'!$I$3:$I$28,$A$22,'ARR Change Log'!$H$3:$H$28,$A35)</f>
        <v>0</v>
      </c>
      <c r="AB35" s="9">
        <f>SUMIFS('ARR Change Log'!$F$3:$F$28,'ARR Change Log'!$J$3:$J$28,'ARR Metrics'!AB$3,'ARR Change Log'!$I$3:$I$28,$A$22,'ARR Change Log'!$H$3:$H$28,$A35)</f>
        <v>0</v>
      </c>
      <c r="AC35" s="9">
        <f>SUMIFS('ARR Change Log'!$F$3:$F$28,'ARR Change Log'!$J$3:$J$28,'ARR Metrics'!AC$3,'ARR Change Log'!$I$3:$I$28,$A$22,'ARR Change Log'!$H$3:$H$28,$A35)</f>
        <v>0</v>
      </c>
      <c r="AD35" s="9">
        <f>SUMIFS('ARR Change Log'!$F$3:$F$28,'ARR Change Log'!$J$3:$J$28,'ARR Metrics'!AD$3,'ARR Change Log'!$I$3:$I$28,$A$22,'ARR Change Log'!$H$3:$H$28,$A35)</f>
        <v>0</v>
      </c>
      <c r="AE35" s="9">
        <f>SUMIFS('ARR Change Log'!$F$3:$F$28,'ARR Change Log'!$J$3:$J$28,'ARR Metrics'!AE$3,'ARR Change Log'!$I$3:$I$28,$A$22,'ARR Change Log'!$H$3:$H$28,$A35)</f>
        <v>0</v>
      </c>
      <c r="AF35" s="9">
        <f>SUMIFS('ARR Change Log'!$F$3:$F$28,'ARR Change Log'!$J$3:$J$28,'ARR Metrics'!AF$3,'ARR Change Log'!$I$3:$I$28,$A$22,'ARR Change Log'!$H$3:$H$28,$A35)</f>
        <v>0</v>
      </c>
      <c r="AG35" s="9">
        <f>SUMIFS('ARR Change Log'!$F$3:$F$28,'ARR Change Log'!$J$3:$J$28,'ARR Metrics'!AG$3,'ARR Change Log'!$I$3:$I$28,$A$22,'ARR Change Log'!$H$3:$H$28,$A35)</f>
        <v>0</v>
      </c>
      <c r="AH35" s="9">
        <f>SUMIFS('ARR Change Log'!$F$3:$F$28,'ARR Change Log'!$J$3:$J$28,'ARR Metrics'!AH$3,'ARR Change Log'!$I$3:$I$28,$A$22,'ARR Change Log'!$H$3:$H$28,$A35)</f>
        <v>0</v>
      </c>
      <c r="AI35" s="9">
        <f>SUMIFS('ARR Change Log'!$F$3:$F$28,'ARR Change Log'!$J$3:$J$28,'ARR Metrics'!AI$3,'ARR Change Log'!$I$3:$I$28,$A$22,'ARR Change Log'!$H$3:$H$28,$A35)</f>
        <v>0</v>
      </c>
      <c r="AJ35" s="9">
        <f>SUMIFS('ARR Change Log'!$F$3:$F$28,'ARR Change Log'!$J$3:$J$28,'ARR Metrics'!AJ$3,'ARR Change Log'!$I$3:$I$28,$A$22,'ARR Change Log'!$H$3:$H$28,$A35)</f>
        <v>0</v>
      </c>
      <c r="AK35" s="9">
        <f>SUMIFS('ARR Change Log'!$F$3:$F$28,'ARR Change Log'!$J$3:$J$28,'ARR Metrics'!AK$3,'ARR Change Log'!$I$3:$I$28,$A$22,'ARR Change Log'!$H$3:$H$28,$A35)</f>
        <v>0</v>
      </c>
      <c r="AL35" s="9">
        <f>SUMIFS('ARR Change Log'!$F$3:$F$28,'ARR Change Log'!$J$3:$J$28,'ARR Metrics'!AL$3,'ARR Change Log'!$I$3:$I$28,$A$22,'ARR Change Log'!$H$3:$H$28,$A35)</f>
        <v>0</v>
      </c>
      <c r="AM35" s="9">
        <f>SUMIFS('ARR Change Log'!$F$3:$F$28,'ARR Change Log'!$J$3:$J$28,'ARR Metrics'!AM$3,'ARR Change Log'!$I$3:$I$28,$A$22,'ARR Change Log'!$H$3:$H$28,$A35)</f>
        <v>0</v>
      </c>
    </row>
    <row r="36" ht="14.25" customHeight="1">
      <c r="A36" s="3" t="s">
        <v>20</v>
      </c>
      <c r="B36" s="3" t="s">
        <v>21</v>
      </c>
      <c r="C36" s="8" t="s">
        <v>13</v>
      </c>
      <c r="D36" s="9">
        <f>SUMIFS('ARR Change Log'!$F$3:$F$28,'ARR Change Log'!$J$3:$J$28,'ARR Metrics'!D$3,'ARR Change Log'!$I$3:$I$28,$A$22,'ARR Change Log'!$H$3:$H$28,$A36)+SUMIFS('ARR Change Log'!$F$3:$F$28,'ARR Change Log'!$J$3:$J$28,'ARR Metrics'!D$3,'ARR Change Log'!$I$3:$I$28,$A$22,'ARR Change Log'!$H$3:$H$28,$B36)</f>
        <v>0</v>
      </c>
      <c r="E36" s="9">
        <f>SUMIFS('ARR Change Log'!$F$3:$F$28,'ARR Change Log'!$J$3:$J$28,'ARR Metrics'!E$3,'ARR Change Log'!$I$3:$I$28,$A$22,'ARR Change Log'!$H$3:$H$28,$A36)+SUMIFS('ARR Change Log'!$F$3:$F$28,'ARR Change Log'!$J$3:$J$28,'ARR Metrics'!E$3,'ARR Change Log'!$I$3:$I$28,$A$22,'ARR Change Log'!$H$3:$H$28,$B36)</f>
        <v>0</v>
      </c>
      <c r="F36" s="9">
        <f>SUMIFS('ARR Change Log'!$F$3:$F$28,'ARR Change Log'!$J$3:$J$28,'ARR Metrics'!F$3,'ARR Change Log'!$I$3:$I$28,$A$22,'ARR Change Log'!$H$3:$H$28,$A36)+SUMIFS('ARR Change Log'!$F$3:$F$28,'ARR Change Log'!$J$3:$J$28,'ARR Metrics'!F$3,'ARR Change Log'!$I$3:$I$28,$A$22,'ARR Change Log'!$H$3:$H$28,$B36)</f>
        <v>0</v>
      </c>
      <c r="G36" s="9">
        <f>SUMIFS('ARR Change Log'!$F$3:$F$28,'ARR Change Log'!$J$3:$J$28,'ARR Metrics'!G$3,'ARR Change Log'!$I$3:$I$28,$A$22,'ARR Change Log'!$H$3:$H$28,$A36)+SUMIFS('ARR Change Log'!$F$3:$F$28,'ARR Change Log'!$J$3:$J$28,'ARR Metrics'!G$3,'ARR Change Log'!$I$3:$I$28,$A$22,'ARR Change Log'!$H$3:$H$28,$B36)</f>
        <v>0</v>
      </c>
      <c r="H36" s="9">
        <f>SUMIFS('ARR Change Log'!$F$3:$F$28,'ARR Change Log'!$J$3:$J$28,'ARR Metrics'!H$3,'ARR Change Log'!$I$3:$I$28,$A$22,'ARR Change Log'!$H$3:$H$28,$A36)+SUMIFS('ARR Change Log'!$F$3:$F$28,'ARR Change Log'!$J$3:$J$28,'ARR Metrics'!H$3,'ARR Change Log'!$I$3:$I$28,$A$22,'ARR Change Log'!$H$3:$H$28,$B36)</f>
        <v>0</v>
      </c>
      <c r="I36" s="9">
        <f>SUMIFS('ARR Change Log'!$F$3:$F$28,'ARR Change Log'!$J$3:$J$28,'ARR Metrics'!I$3,'ARR Change Log'!$I$3:$I$28,$A$22,'ARR Change Log'!$H$3:$H$28,$A36)+SUMIFS('ARR Change Log'!$F$3:$F$28,'ARR Change Log'!$J$3:$J$28,'ARR Metrics'!I$3,'ARR Change Log'!$I$3:$I$28,$A$22,'ARR Change Log'!$H$3:$H$28,$B36)</f>
        <v>0</v>
      </c>
      <c r="J36" s="9">
        <f>SUMIFS('ARR Change Log'!$F$3:$F$28,'ARR Change Log'!$J$3:$J$28,'ARR Metrics'!J$3,'ARR Change Log'!$I$3:$I$28,$A$22,'ARR Change Log'!$H$3:$H$28,$A36)+SUMIFS('ARR Change Log'!$F$3:$F$28,'ARR Change Log'!$J$3:$J$28,'ARR Metrics'!J$3,'ARR Change Log'!$I$3:$I$28,$A$22,'ARR Change Log'!$H$3:$H$28,$B36)</f>
        <v>0</v>
      </c>
      <c r="K36" s="9">
        <f>SUMIFS('ARR Change Log'!$F$3:$F$28,'ARR Change Log'!$J$3:$J$28,'ARR Metrics'!K$3,'ARR Change Log'!$I$3:$I$28,$A$22,'ARR Change Log'!$H$3:$H$28,$A36)+SUMIFS('ARR Change Log'!$F$3:$F$28,'ARR Change Log'!$J$3:$J$28,'ARR Metrics'!K$3,'ARR Change Log'!$I$3:$I$28,$A$22,'ARR Change Log'!$H$3:$H$28,$B36)</f>
        <v>0</v>
      </c>
      <c r="L36" s="9">
        <f>SUMIFS('ARR Change Log'!$F$3:$F$28,'ARR Change Log'!$J$3:$J$28,'ARR Metrics'!L$3,'ARR Change Log'!$I$3:$I$28,$A$22,'ARR Change Log'!$H$3:$H$28,$A36)+SUMIFS('ARR Change Log'!$F$3:$F$28,'ARR Change Log'!$J$3:$J$28,'ARR Metrics'!L$3,'ARR Change Log'!$I$3:$I$28,$A$22,'ARR Change Log'!$H$3:$H$28,$B36)</f>
        <v>0</v>
      </c>
      <c r="M36" s="9">
        <f>SUMIFS('ARR Change Log'!$F$3:$F$28,'ARR Change Log'!$J$3:$J$28,'ARR Metrics'!M$3,'ARR Change Log'!$I$3:$I$28,$A$22,'ARR Change Log'!$H$3:$H$28,$A36)+SUMIFS('ARR Change Log'!$F$3:$F$28,'ARR Change Log'!$J$3:$J$28,'ARR Metrics'!M$3,'ARR Change Log'!$I$3:$I$28,$A$22,'ARR Change Log'!$H$3:$H$28,$B36)</f>
        <v>0</v>
      </c>
      <c r="N36" s="9">
        <f>SUMIFS('ARR Change Log'!$F$3:$F$28,'ARR Change Log'!$J$3:$J$28,'ARR Metrics'!N$3,'ARR Change Log'!$I$3:$I$28,$A$22,'ARR Change Log'!$H$3:$H$28,$A36)+SUMIFS('ARR Change Log'!$F$3:$F$28,'ARR Change Log'!$J$3:$J$28,'ARR Metrics'!N$3,'ARR Change Log'!$I$3:$I$28,$A$22,'ARR Change Log'!$H$3:$H$28,$B36)</f>
        <v>0</v>
      </c>
      <c r="O36" s="9">
        <f>SUMIFS('ARR Change Log'!$F$3:$F$28,'ARR Change Log'!$J$3:$J$28,'ARR Metrics'!O$3,'ARR Change Log'!$I$3:$I$28,$A$22,'ARR Change Log'!$H$3:$H$28,$A36)+SUMIFS('ARR Change Log'!$F$3:$F$28,'ARR Change Log'!$J$3:$J$28,'ARR Metrics'!O$3,'ARR Change Log'!$I$3:$I$28,$A$22,'ARR Change Log'!$H$3:$H$28,$B36)</f>
        <v>0</v>
      </c>
      <c r="P36" s="9">
        <f>SUMIFS('ARR Change Log'!$F$3:$F$28,'ARR Change Log'!$J$3:$J$28,'ARR Metrics'!P$3,'ARR Change Log'!$I$3:$I$28,$A$22,'ARR Change Log'!$H$3:$H$28,$A36)+SUMIFS('ARR Change Log'!$F$3:$F$28,'ARR Change Log'!$J$3:$J$28,'ARR Metrics'!P$3,'ARR Change Log'!$I$3:$I$28,$A$22,'ARR Change Log'!$H$3:$H$28,$B36)</f>
        <v>0</v>
      </c>
      <c r="Q36" s="9">
        <f>SUMIFS('ARR Change Log'!$F$3:$F$28,'ARR Change Log'!$J$3:$J$28,'ARR Metrics'!Q$3,'ARR Change Log'!$I$3:$I$28,$A$22,'ARR Change Log'!$H$3:$H$28,$A36)+SUMIFS('ARR Change Log'!$F$3:$F$28,'ARR Change Log'!$J$3:$J$28,'ARR Metrics'!Q$3,'ARR Change Log'!$I$3:$I$28,$A$22,'ARR Change Log'!$H$3:$H$28,$B36)</f>
        <v>0</v>
      </c>
      <c r="R36" s="9">
        <f>SUMIFS('ARR Change Log'!$F$3:$F$28,'ARR Change Log'!$J$3:$J$28,'ARR Metrics'!R$3,'ARR Change Log'!$I$3:$I$28,$A$22,'ARR Change Log'!$H$3:$H$28,$A36)+SUMIFS('ARR Change Log'!$F$3:$F$28,'ARR Change Log'!$J$3:$J$28,'ARR Metrics'!R$3,'ARR Change Log'!$I$3:$I$28,$A$22,'ARR Change Log'!$H$3:$H$28,$B36)</f>
        <v>0</v>
      </c>
      <c r="S36" s="9">
        <f>SUMIFS('ARR Change Log'!$F$3:$F$28,'ARR Change Log'!$J$3:$J$28,'ARR Metrics'!S$3,'ARR Change Log'!$I$3:$I$28,$A$22,'ARR Change Log'!$H$3:$H$28,$A36)+SUMIFS('ARR Change Log'!$F$3:$F$28,'ARR Change Log'!$J$3:$J$28,'ARR Metrics'!S$3,'ARR Change Log'!$I$3:$I$28,$A$22,'ARR Change Log'!$H$3:$H$28,$B36)</f>
        <v>0</v>
      </c>
      <c r="T36" s="9">
        <f>SUMIFS('ARR Change Log'!$F$3:$F$28,'ARR Change Log'!$J$3:$J$28,'ARR Metrics'!T$3,'ARR Change Log'!$I$3:$I$28,$A$22,'ARR Change Log'!$H$3:$H$28,$A36)+SUMIFS('ARR Change Log'!$F$3:$F$28,'ARR Change Log'!$J$3:$J$28,'ARR Metrics'!T$3,'ARR Change Log'!$I$3:$I$28,$A$22,'ARR Change Log'!$H$3:$H$28,$B36)</f>
        <v>0</v>
      </c>
      <c r="U36" s="9">
        <f>SUMIFS('ARR Change Log'!$F$3:$F$28,'ARR Change Log'!$J$3:$J$28,'ARR Metrics'!U$3,'ARR Change Log'!$I$3:$I$28,$A$22,'ARR Change Log'!$H$3:$H$28,$A36)+SUMIFS('ARR Change Log'!$F$3:$F$28,'ARR Change Log'!$J$3:$J$28,'ARR Metrics'!U$3,'ARR Change Log'!$I$3:$I$28,$A$22,'ARR Change Log'!$H$3:$H$28,$B36)</f>
        <v>0</v>
      </c>
      <c r="V36" s="9">
        <f>SUMIFS('ARR Change Log'!$F$3:$F$28,'ARR Change Log'!$J$3:$J$28,'ARR Metrics'!V$3,'ARR Change Log'!$I$3:$I$28,$A$22,'ARR Change Log'!$H$3:$H$28,$A36)+SUMIFS('ARR Change Log'!$F$3:$F$28,'ARR Change Log'!$J$3:$J$28,'ARR Metrics'!V$3,'ARR Change Log'!$I$3:$I$28,$A$22,'ARR Change Log'!$H$3:$H$28,$B36)</f>
        <v>0</v>
      </c>
      <c r="W36" s="9">
        <f>SUMIFS('ARR Change Log'!$F$3:$F$28,'ARR Change Log'!$J$3:$J$28,'ARR Metrics'!W$3,'ARR Change Log'!$I$3:$I$28,$A$22,'ARR Change Log'!$H$3:$H$28,$A36)+SUMIFS('ARR Change Log'!$F$3:$F$28,'ARR Change Log'!$J$3:$J$28,'ARR Metrics'!W$3,'ARR Change Log'!$I$3:$I$28,$A$22,'ARR Change Log'!$H$3:$H$28,$B36)</f>
        <v>0</v>
      </c>
      <c r="X36" s="9">
        <f>SUMIFS('ARR Change Log'!$F$3:$F$28,'ARR Change Log'!$J$3:$J$28,'ARR Metrics'!X$3,'ARR Change Log'!$I$3:$I$28,$A$22,'ARR Change Log'!$H$3:$H$28,$A36)+SUMIFS('ARR Change Log'!$F$3:$F$28,'ARR Change Log'!$J$3:$J$28,'ARR Metrics'!X$3,'ARR Change Log'!$I$3:$I$28,$A$22,'ARR Change Log'!$H$3:$H$28,$B36)</f>
        <v>0</v>
      </c>
      <c r="Y36" s="9">
        <f>SUMIFS('ARR Change Log'!$F$3:$F$28,'ARR Change Log'!$J$3:$J$28,'ARR Metrics'!Y$3,'ARR Change Log'!$I$3:$I$28,$A$22,'ARR Change Log'!$H$3:$H$28,$A36)+SUMIFS('ARR Change Log'!$F$3:$F$28,'ARR Change Log'!$J$3:$J$28,'ARR Metrics'!Y$3,'ARR Change Log'!$I$3:$I$28,$A$22,'ARR Change Log'!$H$3:$H$28,$B36)</f>
        <v>0</v>
      </c>
      <c r="Z36" s="9">
        <f>SUMIFS('ARR Change Log'!$F$3:$F$28,'ARR Change Log'!$J$3:$J$28,'ARR Metrics'!Z$3,'ARR Change Log'!$I$3:$I$28,$A$22,'ARR Change Log'!$H$3:$H$28,$A36)+SUMIFS('ARR Change Log'!$F$3:$F$28,'ARR Change Log'!$J$3:$J$28,'ARR Metrics'!Z$3,'ARR Change Log'!$I$3:$I$28,$A$22,'ARR Change Log'!$H$3:$H$28,$B36)</f>
        <v>0</v>
      </c>
      <c r="AA36" s="9">
        <f>SUMIFS('ARR Change Log'!$F$3:$F$28,'ARR Change Log'!$J$3:$J$28,'ARR Metrics'!AA$3,'ARR Change Log'!$I$3:$I$28,$A$22,'ARR Change Log'!$H$3:$H$28,$A36)+SUMIFS('ARR Change Log'!$F$3:$F$28,'ARR Change Log'!$J$3:$J$28,'ARR Metrics'!AA$3,'ARR Change Log'!$I$3:$I$28,$A$22,'ARR Change Log'!$H$3:$H$28,$B36)</f>
        <v>0</v>
      </c>
      <c r="AB36" s="9">
        <f>SUMIFS('ARR Change Log'!$F$3:$F$28,'ARR Change Log'!$J$3:$J$28,'ARR Metrics'!AB$3,'ARR Change Log'!$I$3:$I$28,$A$22,'ARR Change Log'!$H$3:$H$28,$A36)+SUMIFS('ARR Change Log'!$F$3:$F$28,'ARR Change Log'!$J$3:$J$28,'ARR Metrics'!AB$3,'ARR Change Log'!$I$3:$I$28,$A$22,'ARR Change Log'!$H$3:$H$28,$B36)</f>
        <v>0</v>
      </c>
      <c r="AC36" s="9">
        <f>SUMIFS('ARR Change Log'!$F$3:$F$28,'ARR Change Log'!$J$3:$J$28,'ARR Metrics'!AC$3,'ARR Change Log'!$I$3:$I$28,$A$22,'ARR Change Log'!$H$3:$H$28,$A36)+SUMIFS('ARR Change Log'!$F$3:$F$28,'ARR Change Log'!$J$3:$J$28,'ARR Metrics'!AC$3,'ARR Change Log'!$I$3:$I$28,$A$22,'ARR Change Log'!$H$3:$H$28,$B36)</f>
        <v>0</v>
      </c>
      <c r="AD36" s="9">
        <f>SUMIFS('ARR Change Log'!$F$3:$F$28,'ARR Change Log'!$J$3:$J$28,'ARR Metrics'!AD$3,'ARR Change Log'!$I$3:$I$28,$A$22,'ARR Change Log'!$H$3:$H$28,$A36)+SUMIFS('ARR Change Log'!$F$3:$F$28,'ARR Change Log'!$J$3:$J$28,'ARR Metrics'!AD$3,'ARR Change Log'!$I$3:$I$28,$A$22,'ARR Change Log'!$H$3:$H$28,$B36)</f>
        <v>0</v>
      </c>
      <c r="AE36" s="9">
        <f>SUMIFS('ARR Change Log'!$F$3:$F$28,'ARR Change Log'!$J$3:$J$28,'ARR Metrics'!AE$3,'ARR Change Log'!$I$3:$I$28,$A$22,'ARR Change Log'!$H$3:$H$28,$A36)+SUMIFS('ARR Change Log'!$F$3:$F$28,'ARR Change Log'!$J$3:$J$28,'ARR Metrics'!AE$3,'ARR Change Log'!$I$3:$I$28,$A$22,'ARR Change Log'!$H$3:$H$28,$B36)</f>
        <v>0</v>
      </c>
      <c r="AF36" s="9">
        <f>SUMIFS('ARR Change Log'!$F$3:$F$28,'ARR Change Log'!$J$3:$J$28,'ARR Metrics'!AF$3,'ARR Change Log'!$I$3:$I$28,$A$22,'ARR Change Log'!$H$3:$H$28,$A36)+SUMIFS('ARR Change Log'!$F$3:$F$28,'ARR Change Log'!$J$3:$J$28,'ARR Metrics'!AF$3,'ARR Change Log'!$I$3:$I$28,$A$22,'ARR Change Log'!$H$3:$H$28,$B36)</f>
        <v>0</v>
      </c>
      <c r="AG36" s="9">
        <f>SUMIFS('ARR Change Log'!$F$3:$F$28,'ARR Change Log'!$J$3:$J$28,'ARR Metrics'!AG$3,'ARR Change Log'!$I$3:$I$28,$A$22,'ARR Change Log'!$H$3:$H$28,$A36)+SUMIFS('ARR Change Log'!$F$3:$F$28,'ARR Change Log'!$J$3:$J$28,'ARR Metrics'!AG$3,'ARR Change Log'!$I$3:$I$28,$A$22,'ARR Change Log'!$H$3:$H$28,$B36)</f>
        <v>0</v>
      </c>
      <c r="AH36" s="9">
        <f>SUMIFS('ARR Change Log'!$F$3:$F$28,'ARR Change Log'!$J$3:$J$28,'ARR Metrics'!AH$3,'ARR Change Log'!$I$3:$I$28,$A$22,'ARR Change Log'!$H$3:$H$28,$A36)+SUMIFS('ARR Change Log'!$F$3:$F$28,'ARR Change Log'!$J$3:$J$28,'ARR Metrics'!AH$3,'ARR Change Log'!$I$3:$I$28,$A$22,'ARR Change Log'!$H$3:$H$28,$B36)</f>
        <v>0</v>
      </c>
      <c r="AI36" s="9">
        <f>SUMIFS('ARR Change Log'!$F$3:$F$28,'ARR Change Log'!$J$3:$J$28,'ARR Metrics'!AI$3,'ARR Change Log'!$I$3:$I$28,$A$22,'ARR Change Log'!$H$3:$H$28,$A36)+SUMIFS('ARR Change Log'!$F$3:$F$28,'ARR Change Log'!$J$3:$J$28,'ARR Metrics'!AI$3,'ARR Change Log'!$I$3:$I$28,$A$22,'ARR Change Log'!$H$3:$H$28,$B36)</f>
        <v>0</v>
      </c>
      <c r="AJ36" s="9">
        <f>SUMIFS('ARR Change Log'!$F$3:$F$28,'ARR Change Log'!$J$3:$J$28,'ARR Metrics'!AJ$3,'ARR Change Log'!$I$3:$I$28,$A$22,'ARR Change Log'!$H$3:$H$28,$A36)+SUMIFS('ARR Change Log'!$F$3:$F$28,'ARR Change Log'!$J$3:$J$28,'ARR Metrics'!AJ$3,'ARR Change Log'!$I$3:$I$28,$A$22,'ARR Change Log'!$H$3:$H$28,$B36)</f>
        <v>0</v>
      </c>
      <c r="AK36" s="9">
        <f>SUMIFS('ARR Change Log'!$F$3:$F$28,'ARR Change Log'!$J$3:$J$28,'ARR Metrics'!AK$3,'ARR Change Log'!$I$3:$I$28,$A$22,'ARR Change Log'!$H$3:$H$28,$A36)+SUMIFS('ARR Change Log'!$F$3:$F$28,'ARR Change Log'!$J$3:$J$28,'ARR Metrics'!AK$3,'ARR Change Log'!$I$3:$I$28,$A$22,'ARR Change Log'!$H$3:$H$28,$B36)</f>
        <v>0</v>
      </c>
      <c r="AL36" s="9">
        <f>SUMIFS('ARR Change Log'!$F$3:$F$28,'ARR Change Log'!$J$3:$J$28,'ARR Metrics'!AL$3,'ARR Change Log'!$I$3:$I$28,$A$22,'ARR Change Log'!$H$3:$H$28,$A36)+SUMIFS('ARR Change Log'!$F$3:$F$28,'ARR Change Log'!$J$3:$J$28,'ARR Metrics'!AL$3,'ARR Change Log'!$I$3:$I$28,$A$22,'ARR Change Log'!$H$3:$H$28,$B36)</f>
        <v>0</v>
      </c>
      <c r="AM36" s="9">
        <f>SUMIFS('ARR Change Log'!$F$3:$F$28,'ARR Change Log'!$J$3:$J$28,'ARR Metrics'!AM$3,'ARR Change Log'!$I$3:$I$28,$A$22,'ARR Change Log'!$H$3:$H$28,$A36)+SUMIFS('ARR Change Log'!$F$3:$F$28,'ARR Change Log'!$J$3:$J$28,'ARR Metrics'!AM$3,'ARR Change Log'!$I$3:$I$28,$A$22,'ARR Change Log'!$H$3:$H$28,$B36)</f>
        <v>0</v>
      </c>
    </row>
    <row r="37" ht="14.25" customHeight="1">
      <c r="A37" s="3" t="s">
        <v>19</v>
      </c>
      <c r="B37" s="3"/>
      <c r="C37" s="8" t="s">
        <v>14</v>
      </c>
      <c r="D37" s="9">
        <f>SUMIFS('ARR Change Log'!$F$3:$F$28,'ARR Change Log'!$J$3:$J$28,'ARR Metrics'!D$3,'ARR Change Log'!$I$3:$I$28,$A$22,'ARR Change Log'!$H$3:$H$28,$A37)</f>
        <v>0</v>
      </c>
      <c r="E37" s="9">
        <f>SUMIFS('ARR Change Log'!$F$3:$F$28,'ARR Change Log'!$J$3:$J$28,'ARR Metrics'!E$3,'ARR Change Log'!$I$3:$I$28,$A$22,'ARR Change Log'!$H$3:$H$28,$A37)</f>
        <v>0</v>
      </c>
      <c r="F37" s="9">
        <f>SUMIFS('ARR Change Log'!$F$3:$F$28,'ARR Change Log'!$J$3:$J$28,'ARR Metrics'!F$3,'ARR Change Log'!$I$3:$I$28,$A$22,'ARR Change Log'!$H$3:$H$28,$A37)</f>
        <v>0</v>
      </c>
      <c r="G37" s="9">
        <f>SUMIFS('ARR Change Log'!$F$3:$F$28,'ARR Change Log'!$J$3:$J$28,'ARR Metrics'!G$3,'ARR Change Log'!$I$3:$I$28,$A$22,'ARR Change Log'!$H$3:$H$28,$A37)</f>
        <v>0</v>
      </c>
      <c r="H37" s="9">
        <f>SUMIFS('ARR Change Log'!$F$3:$F$28,'ARR Change Log'!$J$3:$J$28,'ARR Metrics'!H$3,'ARR Change Log'!$I$3:$I$28,$A$22,'ARR Change Log'!$H$3:$H$28,$A37)</f>
        <v>0</v>
      </c>
      <c r="I37" s="9">
        <f>SUMIFS('ARR Change Log'!$F$3:$F$28,'ARR Change Log'!$J$3:$J$28,'ARR Metrics'!I$3,'ARR Change Log'!$I$3:$I$28,$A$22,'ARR Change Log'!$H$3:$H$28,$A37)</f>
        <v>0</v>
      </c>
      <c r="J37" s="9">
        <f>SUMIFS('ARR Change Log'!$F$3:$F$28,'ARR Change Log'!$J$3:$J$28,'ARR Metrics'!J$3,'ARR Change Log'!$I$3:$I$28,$A$22,'ARR Change Log'!$H$3:$H$28,$A37)</f>
        <v>0</v>
      </c>
      <c r="K37" s="9">
        <f>SUMIFS('ARR Change Log'!$F$3:$F$28,'ARR Change Log'!$J$3:$J$28,'ARR Metrics'!K$3,'ARR Change Log'!$I$3:$I$28,$A$22,'ARR Change Log'!$H$3:$H$28,$A37)</f>
        <v>0</v>
      </c>
      <c r="L37" s="9">
        <f>SUMIFS('ARR Change Log'!$F$3:$F$28,'ARR Change Log'!$J$3:$J$28,'ARR Metrics'!L$3,'ARR Change Log'!$I$3:$I$28,$A$22,'ARR Change Log'!$H$3:$H$28,$A37)</f>
        <v>0</v>
      </c>
      <c r="M37" s="9">
        <f>SUMIFS('ARR Change Log'!$F$3:$F$28,'ARR Change Log'!$J$3:$J$28,'ARR Metrics'!M$3,'ARR Change Log'!$I$3:$I$28,$A$22,'ARR Change Log'!$H$3:$H$28,$A37)</f>
        <v>0</v>
      </c>
      <c r="N37" s="9">
        <f>SUMIFS('ARR Change Log'!$F$3:$F$28,'ARR Change Log'!$J$3:$J$28,'ARR Metrics'!N$3,'ARR Change Log'!$I$3:$I$28,$A$22,'ARR Change Log'!$H$3:$H$28,$A37)</f>
        <v>0</v>
      </c>
      <c r="O37" s="9">
        <f>SUMIFS('ARR Change Log'!$F$3:$F$28,'ARR Change Log'!$J$3:$J$28,'ARR Metrics'!O$3,'ARR Change Log'!$I$3:$I$28,$A$22,'ARR Change Log'!$H$3:$H$28,$A37)</f>
        <v>0</v>
      </c>
      <c r="P37" s="9">
        <f>SUMIFS('ARR Change Log'!$F$3:$F$28,'ARR Change Log'!$J$3:$J$28,'ARR Metrics'!P$3,'ARR Change Log'!$I$3:$I$28,$A$22,'ARR Change Log'!$H$3:$H$28,$A37)</f>
        <v>0</v>
      </c>
      <c r="Q37" s="9">
        <f>SUMIFS('ARR Change Log'!$F$3:$F$28,'ARR Change Log'!$J$3:$J$28,'ARR Metrics'!Q$3,'ARR Change Log'!$I$3:$I$28,$A$22,'ARR Change Log'!$H$3:$H$28,$A37)</f>
        <v>0</v>
      </c>
      <c r="R37" s="9">
        <f>SUMIFS('ARR Change Log'!$F$3:$F$28,'ARR Change Log'!$J$3:$J$28,'ARR Metrics'!R$3,'ARR Change Log'!$I$3:$I$28,$A$22,'ARR Change Log'!$H$3:$H$28,$A37)</f>
        <v>0</v>
      </c>
      <c r="S37" s="9">
        <f>SUMIFS('ARR Change Log'!$F$3:$F$28,'ARR Change Log'!$J$3:$J$28,'ARR Metrics'!S$3,'ARR Change Log'!$I$3:$I$28,$A$22,'ARR Change Log'!$H$3:$H$28,$A37)</f>
        <v>0</v>
      </c>
      <c r="T37" s="9">
        <f>SUMIFS('ARR Change Log'!$F$3:$F$28,'ARR Change Log'!$J$3:$J$28,'ARR Metrics'!T$3,'ARR Change Log'!$I$3:$I$28,$A$22,'ARR Change Log'!$H$3:$H$28,$A37)</f>
        <v>0</v>
      </c>
      <c r="U37" s="9">
        <f>SUMIFS('ARR Change Log'!$F$3:$F$28,'ARR Change Log'!$J$3:$J$28,'ARR Metrics'!U$3,'ARR Change Log'!$I$3:$I$28,$A$22,'ARR Change Log'!$H$3:$H$28,$A37)</f>
        <v>0</v>
      </c>
      <c r="V37" s="9">
        <f>SUMIFS('ARR Change Log'!$F$3:$F$28,'ARR Change Log'!$J$3:$J$28,'ARR Metrics'!V$3,'ARR Change Log'!$I$3:$I$28,$A$22,'ARR Change Log'!$H$3:$H$28,$A37)</f>
        <v>0</v>
      </c>
      <c r="W37" s="9">
        <f>SUMIFS('ARR Change Log'!$F$3:$F$28,'ARR Change Log'!$J$3:$J$28,'ARR Metrics'!W$3,'ARR Change Log'!$I$3:$I$28,$A$22,'ARR Change Log'!$H$3:$H$28,$A37)</f>
        <v>0</v>
      </c>
      <c r="X37" s="9">
        <f>SUMIFS('ARR Change Log'!$F$3:$F$28,'ARR Change Log'!$J$3:$J$28,'ARR Metrics'!X$3,'ARR Change Log'!$I$3:$I$28,$A$22,'ARR Change Log'!$H$3:$H$28,$A37)</f>
        <v>0</v>
      </c>
      <c r="Y37" s="9">
        <f>SUMIFS('ARR Change Log'!$F$3:$F$28,'ARR Change Log'!$J$3:$J$28,'ARR Metrics'!Y$3,'ARR Change Log'!$I$3:$I$28,$A$22,'ARR Change Log'!$H$3:$H$28,$A37)</f>
        <v>0</v>
      </c>
      <c r="Z37" s="9">
        <f>SUMIFS('ARR Change Log'!$F$3:$F$28,'ARR Change Log'!$J$3:$J$28,'ARR Metrics'!Z$3,'ARR Change Log'!$I$3:$I$28,$A$22,'ARR Change Log'!$H$3:$H$28,$A37)</f>
        <v>0</v>
      </c>
      <c r="AA37" s="9">
        <f>SUMIFS('ARR Change Log'!$F$3:$F$28,'ARR Change Log'!$J$3:$J$28,'ARR Metrics'!AA$3,'ARR Change Log'!$I$3:$I$28,$A$22,'ARR Change Log'!$H$3:$H$28,$A37)</f>
        <v>0</v>
      </c>
      <c r="AB37" s="9">
        <f>SUMIFS('ARR Change Log'!$F$3:$F$28,'ARR Change Log'!$J$3:$J$28,'ARR Metrics'!AB$3,'ARR Change Log'!$I$3:$I$28,$A$22,'ARR Change Log'!$H$3:$H$28,$A37)</f>
        <v>0</v>
      </c>
      <c r="AC37" s="9">
        <f>SUMIFS('ARR Change Log'!$F$3:$F$28,'ARR Change Log'!$J$3:$J$28,'ARR Metrics'!AC$3,'ARR Change Log'!$I$3:$I$28,$A$22,'ARR Change Log'!$H$3:$H$28,$A37)</f>
        <v>0</v>
      </c>
      <c r="AD37" s="9">
        <f>SUMIFS('ARR Change Log'!$F$3:$F$28,'ARR Change Log'!$J$3:$J$28,'ARR Metrics'!AD$3,'ARR Change Log'!$I$3:$I$28,$A$22,'ARR Change Log'!$H$3:$H$28,$A37)</f>
        <v>0</v>
      </c>
      <c r="AE37" s="9">
        <f>SUMIFS('ARR Change Log'!$F$3:$F$28,'ARR Change Log'!$J$3:$J$28,'ARR Metrics'!AE$3,'ARR Change Log'!$I$3:$I$28,$A$22,'ARR Change Log'!$H$3:$H$28,$A37)</f>
        <v>0</v>
      </c>
      <c r="AF37" s="9">
        <f>SUMIFS('ARR Change Log'!$F$3:$F$28,'ARR Change Log'!$J$3:$J$28,'ARR Metrics'!AF$3,'ARR Change Log'!$I$3:$I$28,$A$22,'ARR Change Log'!$H$3:$H$28,$A37)</f>
        <v>0</v>
      </c>
      <c r="AG37" s="9">
        <f>SUMIFS('ARR Change Log'!$F$3:$F$28,'ARR Change Log'!$J$3:$J$28,'ARR Metrics'!AG$3,'ARR Change Log'!$I$3:$I$28,$A$22,'ARR Change Log'!$H$3:$H$28,$A37)</f>
        <v>0</v>
      </c>
      <c r="AH37" s="9">
        <f>SUMIFS('ARR Change Log'!$F$3:$F$28,'ARR Change Log'!$J$3:$J$28,'ARR Metrics'!AH$3,'ARR Change Log'!$I$3:$I$28,$A$22,'ARR Change Log'!$H$3:$H$28,$A37)</f>
        <v>0</v>
      </c>
      <c r="AI37" s="9">
        <f>SUMIFS('ARR Change Log'!$F$3:$F$28,'ARR Change Log'!$J$3:$J$28,'ARR Metrics'!AI$3,'ARR Change Log'!$I$3:$I$28,$A$22,'ARR Change Log'!$H$3:$H$28,$A37)</f>
        <v>0</v>
      </c>
      <c r="AJ37" s="9">
        <f>SUMIFS('ARR Change Log'!$F$3:$F$28,'ARR Change Log'!$J$3:$J$28,'ARR Metrics'!AJ$3,'ARR Change Log'!$I$3:$I$28,$A$22,'ARR Change Log'!$H$3:$H$28,$A37)</f>
        <v>0</v>
      </c>
      <c r="AK37" s="9">
        <f>SUMIFS('ARR Change Log'!$F$3:$F$28,'ARR Change Log'!$J$3:$J$28,'ARR Metrics'!AK$3,'ARR Change Log'!$I$3:$I$28,$A$22,'ARR Change Log'!$H$3:$H$28,$A37)</f>
        <v>0</v>
      </c>
      <c r="AL37" s="9">
        <f>SUMIFS('ARR Change Log'!$F$3:$F$28,'ARR Change Log'!$J$3:$J$28,'ARR Metrics'!AL$3,'ARR Change Log'!$I$3:$I$28,$A$22,'ARR Change Log'!$H$3:$H$28,$A37)</f>
        <v>0</v>
      </c>
      <c r="AM37" s="9">
        <f>SUMIFS('ARR Change Log'!$F$3:$F$28,'ARR Change Log'!$J$3:$J$28,'ARR Metrics'!AM$3,'ARR Change Log'!$I$3:$I$28,$A$22,'ARR Change Log'!$H$3:$H$28,$A37)</f>
        <v>0</v>
      </c>
    </row>
    <row r="38" ht="14.25" customHeight="1">
      <c r="C38" s="10" t="s">
        <v>15</v>
      </c>
      <c r="D38" s="11">
        <f t="shared" ref="D38:AM38" si="17">SUM(D34:D37)</f>
        <v>0</v>
      </c>
      <c r="E38" s="11">
        <f t="shared" si="17"/>
        <v>0</v>
      </c>
      <c r="F38" s="11">
        <f t="shared" si="17"/>
        <v>0</v>
      </c>
      <c r="G38" s="11">
        <f t="shared" si="17"/>
        <v>0</v>
      </c>
      <c r="H38" s="11">
        <f t="shared" si="17"/>
        <v>0</v>
      </c>
      <c r="I38" s="11">
        <f t="shared" si="17"/>
        <v>0</v>
      </c>
      <c r="J38" s="11">
        <f t="shared" si="17"/>
        <v>0</v>
      </c>
      <c r="K38" s="11">
        <f t="shared" si="17"/>
        <v>0</v>
      </c>
      <c r="L38" s="11">
        <f t="shared" si="17"/>
        <v>0</v>
      </c>
      <c r="M38" s="11">
        <f t="shared" si="17"/>
        <v>0</v>
      </c>
      <c r="N38" s="11">
        <f t="shared" si="17"/>
        <v>0</v>
      </c>
      <c r="O38" s="11">
        <f t="shared" si="17"/>
        <v>0</v>
      </c>
      <c r="P38" s="11">
        <f t="shared" si="17"/>
        <v>0</v>
      </c>
      <c r="Q38" s="11">
        <f t="shared" si="17"/>
        <v>0</v>
      </c>
      <c r="R38" s="11">
        <f t="shared" si="17"/>
        <v>0</v>
      </c>
      <c r="S38" s="11">
        <f t="shared" si="17"/>
        <v>0</v>
      </c>
      <c r="T38" s="11">
        <f t="shared" si="17"/>
        <v>0</v>
      </c>
      <c r="U38" s="11">
        <f t="shared" si="17"/>
        <v>0</v>
      </c>
      <c r="V38" s="11">
        <f t="shared" si="17"/>
        <v>0</v>
      </c>
      <c r="W38" s="11">
        <f t="shared" si="17"/>
        <v>0</v>
      </c>
      <c r="X38" s="11">
        <f t="shared" si="17"/>
        <v>0</v>
      </c>
      <c r="Y38" s="11">
        <f t="shared" si="17"/>
        <v>0</v>
      </c>
      <c r="Z38" s="11">
        <f t="shared" si="17"/>
        <v>0</v>
      </c>
      <c r="AA38" s="11">
        <f t="shared" si="17"/>
        <v>0</v>
      </c>
      <c r="AB38" s="11">
        <f t="shared" si="17"/>
        <v>0</v>
      </c>
      <c r="AC38" s="11">
        <f t="shared" si="17"/>
        <v>0</v>
      </c>
      <c r="AD38" s="11">
        <f t="shared" si="17"/>
        <v>0</v>
      </c>
      <c r="AE38" s="11">
        <f t="shared" si="17"/>
        <v>0</v>
      </c>
      <c r="AF38" s="11">
        <f t="shared" si="17"/>
        <v>0</v>
      </c>
      <c r="AG38" s="11">
        <f t="shared" si="17"/>
        <v>0</v>
      </c>
      <c r="AH38" s="11">
        <f t="shared" si="17"/>
        <v>0</v>
      </c>
      <c r="AI38" s="11">
        <f t="shared" si="17"/>
        <v>0</v>
      </c>
      <c r="AJ38" s="11">
        <f t="shared" si="17"/>
        <v>0</v>
      </c>
      <c r="AK38" s="11">
        <f t="shared" si="17"/>
        <v>0</v>
      </c>
      <c r="AL38" s="11">
        <f t="shared" si="17"/>
        <v>0</v>
      </c>
      <c r="AM38" s="11">
        <f t="shared" si="17"/>
        <v>0</v>
      </c>
      <c r="AO38" s="9">
        <v>-770320.4851747145</v>
      </c>
    </row>
    <row r="39" ht="14.25" customHeight="1"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ht="14.25" customHeight="1"/>
    <row r="41" ht="14.25" customHeight="1">
      <c r="A41" s="3" t="s">
        <v>22</v>
      </c>
      <c r="C41" s="4" t="s">
        <v>23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ht="14.25" customHeight="1">
      <c r="C42" s="6" t="s">
        <v>3</v>
      </c>
      <c r="D42" s="7">
        <f>COUNTIFS('Contract Database'!$I$11:$I$48,"&lt;="&amp;D$3,'Contract Database'!$L$11:$L$48,"&gt;="&amp;D$3,'Contract Database'!$U$11:$U$48,'ARR Metrics'!$A$41)</f>
        <v>0</v>
      </c>
      <c r="E42" s="7">
        <f>COUNTIFS('Contract Database'!$I$11:$I$48,"&lt;="&amp;E$3,'Contract Database'!$L$11:$L$48,"&gt;="&amp;E$3,'Contract Database'!$U$11:$U$48,'ARR Metrics'!$A$41)</f>
        <v>0</v>
      </c>
      <c r="F42" s="7">
        <f>COUNTIFS('Contract Database'!$I$11:$I$48,"&lt;="&amp;F$3,'Contract Database'!$L$11:$L$48,"&gt;="&amp;F$3,'Contract Database'!$U$11:$U$48,'ARR Metrics'!$A$41)</f>
        <v>0</v>
      </c>
      <c r="G42" s="7">
        <f>COUNTIFS('Contract Database'!$I$11:$I$48,"&lt;="&amp;G$3,'Contract Database'!$L$11:$L$48,"&gt;="&amp;G$3,'Contract Database'!$U$11:$U$48,'ARR Metrics'!$A$41)</f>
        <v>0</v>
      </c>
      <c r="H42" s="7">
        <f>COUNTIFS('Contract Database'!$I$11:$I$48,"&lt;="&amp;H$3,'Contract Database'!$L$11:$L$48,"&gt;="&amp;H$3,'Contract Database'!$U$11:$U$48,'ARR Metrics'!$A$41)</f>
        <v>0</v>
      </c>
      <c r="I42" s="7">
        <f>COUNTIFS('Contract Database'!$I$11:$I$48,"&lt;="&amp;I$3,'Contract Database'!$L$11:$L$48,"&gt;="&amp;I$3,'Contract Database'!$U$11:$U$48,'ARR Metrics'!$A$41)</f>
        <v>0</v>
      </c>
      <c r="J42" s="7">
        <f>COUNTIFS('Contract Database'!$I$11:$I$48,"&lt;="&amp;J$3,'Contract Database'!$L$11:$L$48,"&gt;="&amp;J$3,'Contract Database'!$U$11:$U$48,'ARR Metrics'!$A$41)</f>
        <v>0</v>
      </c>
      <c r="K42" s="7">
        <f>COUNTIFS('Contract Database'!$I$11:$I$48,"&lt;="&amp;K$3,'Contract Database'!$L$11:$L$48,"&gt;="&amp;K$3,'Contract Database'!$U$11:$U$48,'ARR Metrics'!$A$41)</f>
        <v>0</v>
      </c>
      <c r="L42" s="7">
        <f>COUNTIFS('Contract Database'!$I$11:$I$48,"&lt;="&amp;L$3,'Contract Database'!$L$11:$L$48,"&gt;="&amp;L$3,'Contract Database'!$U$11:$U$48,'ARR Metrics'!$A$41)</f>
        <v>0</v>
      </c>
      <c r="M42" s="7">
        <f>COUNTIFS('Contract Database'!$I$11:$I$48,"&lt;="&amp;M$3,'Contract Database'!$L$11:$L$48,"&gt;="&amp;M$3,'Contract Database'!$U$11:$U$48,'ARR Metrics'!$A$41)</f>
        <v>0</v>
      </c>
      <c r="N42" s="7">
        <f>COUNTIFS('Contract Database'!$I$11:$I$48,"&lt;="&amp;N$3,'Contract Database'!$L$11:$L$48,"&gt;="&amp;N$3,'Contract Database'!$U$11:$U$48,'ARR Metrics'!$A$41)</f>
        <v>0</v>
      </c>
      <c r="O42" s="7">
        <f>COUNTIFS('Contract Database'!$I$11:$I$48,"&lt;="&amp;O$3,'Contract Database'!$L$11:$L$48,"&gt;="&amp;O$3,'Contract Database'!$U$11:$U$48,'ARR Metrics'!$A$41)</f>
        <v>0</v>
      </c>
      <c r="P42" s="7">
        <f>COUNTIFS('Contract Database'!$I$11:$I$48,"&lt;="&amp;P$3,'Contract Database'!$L$11:$L$48,"&gt;="&amp;P$3,'Contract Database'!$U$11:$U$48,'ARR Metrics'!$A$41)</f>
        <v>0</v>
      </c>
      <c r="Q42" s="7">
        <f>COUNTIFS('Contract Database'!$I$11:$I$48,"&lt;="&amp;Q$3,'Contract Database'!$L$11:$L$48,"&gt;="&amp;Q$3,'Contract Database'!$U$11:$U$48,'ARR Metrics'!$A$41)</f>
        <v>0</v>
      </c>
      <c r="R42" s="7">
        <f>COUNTIFS('Contract Database'!$I$11:$I$48,"&lt;="&amp;R$3,'Contract Database'!$L$11:$L$48,"&gt;="&amp;R$3,'Contract Database'!$U$11:$U$48,'ARR Metrics'!$A$41)</f>
        <v>0</v>
      </c>
      <c r="S42" s="7">
        <f>COUNTIFS('Contract Database'!$I$11:$I$48,"&lt;="&amp;S$3,'Contract Database'!$L$11:$L$48,"&gt;="&amp;S$3,'Contract Database'!$U$11:$U$48,'ARR Metrics'!$A$41)</f>
        <v>0</v>
      </c>
      <c r="T42" s="7">
        <f>COUNTIFS('Contract Database'!$I$11:$I$48,"&lt;="&amp;T$3,'Contract Database'!$L$11:$L$48,"&gt;="&amp;T$3,'Contract Database'!$U$11:$U$48,'ARR Metrics'!$A$41)</f>
        <v>0</v>
      </c>
      <c r="U42" s="7">
        <f>COUNTIFS('Contract Database'!$I$11:$I$48,"&lt;="&amp;U$3,'Contract Database'!$L$11:$L$48,"&gt;="&amp;U$3,'Contract Database'!$U$11:$U$48,'ARR Metrics'!$A$41)</f>
        <v>0</v>
      </c>
      <c r="V42" s="7">
        <f>COUNTIFS('Contract Database'!$I$11:$I$48,"&lt;="&amp;V$3,'Contract Database'!$L$11:$L$48,"&gt;="&amp;V$3,'Contract Database'!$U$11:$U$48,'ARR Metrics'!$A$41)</f>
        <v>0</v>
      </c>
      <c r="W42" s="7">
        <f>COUNTIFS('Contract Database'!$I$11:$I$48,"&lt;="&amp;W$3,'Contract Database'!$L$11:$L$48,"&gt;="&amp;W$3,'Contract Database'!$U$11:$U$48,'ARR Metrics'!$A$41)</f>
        <v>0</v>
      </c>
      <c r="X42" s="7">
        <f>COUNTIFS('Contract Database'!$I$11:$I$48,"&lt;="&amp;X$3,'Contract Database'!$L$11:$L$48,"&gt;="&amp;X$3,'Contract Database'!$U$11:$U$48,'ARR Metrics'!$A$41)</f>
        <v>0</v>
      </c>
      <c r="Y42" s="7">
        <f>COUNTIFS('Contract Database'!$I$11:$I$48,"&lt;="&amp;Y$3,'Contract Database'!$L$11:$L$48,"&gt;="&amp;Y$3,'Contract Database'!$U$11:$U$48,'ARR Metrics'!$A$41)</f>
        <v>0</v>
      </c>
      <c r="Z42" s="7">
        <f>COUNTIFS('Contract Database'!$I$11:$I$48,"&lt;="&amp;Z$3,'Contract Database'!$L$11:$L$48,"&gt;="&amp;Z$3,'Contract Database'!$U$11:$U$48,'ARR Metrics'!$A$41)</f>
        <v>0</v>
      </c>
      <c r="AA42" s="7">
        <f>COUNTIFS('Contract Database'!$I$11:$I$48,"&lt;="&amp;AA$3,'Contract Database'!$L$11:$L$48,"&gt;="&amp;AA$3,'Contract Database'!$U$11:$U$48,'ARR Metrics'!$A$41)</f>
        <v>0</v>
      </c>
      <c r="AB42" s="7">
        <f>COUNTIFS('Contract Database'!$I$11:$I$48,"&lt;="&amp;AB$3,'Contract Database'!$L$11:$L$48,"&gt;="&amp;AB$3,'Contract Database'!$U$11:$U$48,'ARR Metrics'!$A$41)</f>
        <v>0</v>
      </c>
      <c r="AC42" s="7">
        <f>COUNTIFS('Contract Database'!$I$11:$I$48,"&lt;="&amp;AC$3,'Contract Database'!$L$11:$L$48,"&gt;="&amp;AC$3,'Contract Database'!$U$11:$U$48,'ARR Metrics'!$A$41)</f>
        <v>0</v>
      </c>
      <c r="AD42" s="7">
        <f>COUNTIFS('Contract Database'!$I$11:$I$48,"&lt;="&amp;AD$3,'Contract Database'!$L$11:$L$48,"&gt;="&amp;AD$3,'Contract Database'!$U$11:$U$48,'ARR Metrics'!$A$41)</f>
        <v>0</v>
      </c>
      <c r="AE42" s="7">
        <f>COUNTIFS('Contract Database'!$I$11:$I$48,"&lt;="&amp;AE$3,'Contract Database'!$L$11:$L$48,"&gt;="&amp;AE$3,'Contract Database'!$U$11:$U$48,'ARR Metrics'!$A$41)</f>
        <v>0</v>
      </c>
      <c r="AF42" s="7">
        <f>COUNTIFS('Contract Database'!$I$11:$I$48,"&lt;="&amp;AF$3,'Contract Database'!$L$11:$L$48,"&gt;="&amp;AF$3,'Contract Database'!$U$11:$U$48,'ARR Metrics'!$A$41)</f>
        <v>0</v>
      </c>
      <c r="AG42" s="7">
        <f>COUNTIFS('Contract Database'!$I$11:$I$48,"&lt;="&amp;AG$3,'Contract Database'!$L$11:$L$48,"&gt;="&amp;AG$3,'Contract Database'!$U$11:$U$48,'ARR Metrics'!$A$41)</f>
        <v>0</v>
      </c>
      <c r="AH42" s="7">
        <f>COUNTIFS('Contract Database'!$I$11:$I$48,"&lt;="&amp;AH$3,'Contract Database'!$L$11:$L$48,"&gt;="&amp;AH$3,'Contract Database'!$U$11:$U$48,'ARR Metrics'!$A$41)</f>
        <v>0</v>
      </c>
      <c r="AI42" s="7">
        <f>COUNTIFS('Contract Database'!$I$11:$I$48,"&lt;="&amp;AI$3,'Contract Database'!$L$11:$L$48,"&gt;="&amp;AI$3,'Contract Database'!$U$11:$U$48,'ARR Metrics'!$A$41)</f>
        <v>0</v>
      </c>
      <c r="AJ42" s="7">
        <f>COUNTIFS('Contract Database'!$I$11:$I$48,"&lt;="&amp;AJ$3,'Contract Database'!$L$11:$L$48,"&gt;="&amp;AJ$3,'Contract Database'!$U$11:$U$48,'ARR Metrics'!$A$41)</f>
        <v>0</v>
      </c>
      <c r="AK42" s="7">
        <f>COUNTIFS('Contract Database'!$I$11:$I$48,"&lt;="&amp;AK$3,'Contract Database'!$L$11:$L$48,"&gt;="&amp;AK$3,'Contract Database'!$U$11:$U$48,'ARR Metrics'!$A$41)</f>
        <v>0</v>
      </c>
      <c r="AL42" s="7">
        <f>COUNTIFS('Contract Database'!$I$11:$I$48,"&lt;="&amp;AL$3,'Contract Database'!$L$11:$L$48,"&gt;="&amp;AL$3,'Contract Database'!$U$11:$U$48,'ARR Metrics'!$A$41)</f>
        <v>0</v>
      </c>
      <c r="AM42" s="7">
        <f>COUNTIFS('Contract Database'!$I$11:$I$48,"&lt;="&amp;AM$3,'Contract Database'!$L$11:$L$48,"&gt;="&amp;AM$3,'Contract Database'!$U$11:$U$48,'ARR Metrics'!$A$41)</f>
        <v>0</v>
      </c>
    </row>
    <row r="43" ht="14.25" customHeight="1">
      <c r="C43" s="8"/>
    </row>
    <row r="44" ht="14.25" customHeight="1">
      <c r="C44" s="6" t="s">
        <v>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ht="14.25" customHeight="1">
      <c r="C45" s="8" t="s">
        <v>5</v>
      </c>
      <c r="D45" s="9">
        <v>0.0</v>
      </c>
      <c r="E45" s="9">
        <f t="shared" ref="E45:AM45" si="18">+D48</f>
        <v>0</v>
      </c>
      <c r="F45" s="9">
        <f t="shared" si="18"/>
        <v>0</v>
      </c>
      <c r="G45" s="9">
        <f t="shared" si="18"/>
        <v>0</v>
      </c>
      <c r="H45" s="9">
        <f t="shared" si="18"/>
        <v>0</v>
      </c>
      <c r="I45" s="9">
        <f t="shared" si="18"/>
        <v>0</v>
      </c>
      <c r="J45" s="9">
        <f t="shared" si="18"/>
        <v>0</v>
      </c>
      <c r="K45" s="9">
        <f t="shared" si="18"/>
        <v>0</v>
      </c>
      <c r="L45" s="9">
        <f t="shared" si="18"/>
        <v>0</v>
      </c>
      <c r="M45" s="9">
        <f t="shared" si="18"/>
        <v>0</v>
      </c>
      <c r="N45" s="9">
        <f t="shared" si="18"/>
        <v>1</v>
      </c>
      <c r="O45" s="9">
        <f t="shared" si="18"/>
        <v>1</v>
      </c>
      <c r="P45" s="9">
        <f t="shared" si="18"/>
        <v>1</v>
      </c>
      <c r="Q45" s="9">
        <f t="shared" si="18"/>
        <v>1</v>
      </c>
      <c r="R45" s="9">
        <f t="shared" si="18"/>
        <v>1</v>
      </c>
      <c r="S45" s="9">
        <f t="shared" si="18"/>
        <v>1</v>
      </c>
      <c r="T45" s="9">
        <f t="shared" si="18"/>
        <v>1</v>
      </c>
      <c r="U45" s="9">
        <f t="shared" si="18"/>
        <v>1</v>
      </c>
      <c r="V45" s="9">
        <f t="shared" si="18"/>
        <v>1</v>
      </c>
      <c r="W45" s="9">
        <f t="shared" si="18"/>
        <v>1</v>
      </c>
      <c r="X45" s="9">
        <f t="shared" si="18"/>
        <v>1</v>
      </c>
      <c r="Y45" s="9">
        <f t="shared" si="18"/>
        <v>1</v>
      </c>
      <c r="Z45" s="9">
        <f t="shared" si="18"/>
        <v>1</v>
      </c>
      <c r="AA45" s="9">
        <f t="shared" si="18"/>
        <v>1</v>
      </c>
      <c r="AB45" s="9">
        <f t="shared" si="18"/>
        <v>1</v>
      </c>
      <c r="AC45" s="9">
        <f t="shared" si="18"/>
        <v>1</v>
      </c>
      <c r="AD45" s="9">
        <f t="shared" si="18"/>
        <v>1</v>
      </c>
      <c r="AE45" s="9">
        <f t="shared" si="18"/>
        <v>1</v>
      </c>
      <c r="AF45" s="9">
        <f t="shared" si="18"/>
        <v>1</v>
      </c>
      <c r="AG45" s="9">
        <f t="shared" si="18"/>
        <v>1</v>
      </c>
      <c r="AH45" s="9">
        <f t="shared" si="18"/>
        <v>1</v>
      </c>
      <c r="AI45" s="9">
        <f t="shared" si="18"/>
        <v>1</v>
      </c>
      <c r="AJ45" s="9">
        <f t="shared" si="18"/>
        <v>1</v>
      </c>
      <c r="AK45" s="9">
        <f t="shared" si="18"/>
        <v>1</v>
      </c>
      <c r="AL45" s="9">
        <f t="shared" si="18"/>
        <v>1</v>
      </c>
      <c r="AM45" s="9">
        <f t="shared" si="18"/>
        <v>1</v>
      </c>
    </row>
    <row r="46" ht="14.25" customHeight="1">
      <c r="A46" s="3" t="s">
        <v>18</v>
      </c>
      <c r="B46" s="3"/>
      <c r="C46" s="8" t="s">
        <v>6</v>
      </c>
      <c r="D46" s="9">
        <f>COUNTIFS('ARR Change Log'!$J$3:$J$28,'ARR Metrics'!D$3,'ARR Change Log'!$I$3:$I$28,$A$41,'ARR Change Log'!$H$3:$H$28,$A46)</f>
        <v>0</v>
      </c>
      <c r="E46" s="9">
        <f>COUNTIFS('ARR Change Log'!$J$3:$J$28,'ARR Metrics'!E$3,'ARR Change Log'!$I$3:$I$28,$A$41,'ARR Change Log'!$H$3:$H$28,$A46)</f>
        <v>0</v>
      </c>
      <c r="F46" s="9">
        <f>COUNTIFS('ARR Change Log'!$J$3:$J$28,'ARR Metrics'!F$3,'ARR Change Log'!$I$3:$I$28,$A$41,'ARR Change Log'!$H$3:$H$28,$A46)</f>
        <v>0</v>
      </c>
      <c r="G46" s="9">
        <f>COUNTIFS('ARR Change Log'!$J$3:$J$28,'ARR Metrics'!G$3,'ARR Change Log'!$I$3:$I$28,$A$41,'ARR Change Log'!$H$3:$H$28,$A46)</f>
        <v>0</v>
      </c>
      <c r="H46" s="9">
        <f>COUNTIFS('ARR Change Log'!$J$3:$J$28,'ARR Metrics'!H$3,'ARR Change Log'!$I$3:$I$28,$A$41,'ARR Change Log'!$H$3:$H$28,$A46)</f>
        <v>0</v>
      </c>
      <c r="I46" s="9">
        <f>COUNTIFS('ARR Change Log'!$J$3:$J$28,'ARR Metrics'!I$3,'ARR Change Log'!$I$3:$I$28,$A$41,'ARR Change Log'!$H$3:$H$28,$A46)</f>
        <v>0</v>
      </c>
      <c r="J46" s="9">
        <f>COUNTIFS('ARR Change Log'!$J$3:$J$28,'ARR Metrics'!J$3,'ARR Change Log'!$I$3:$I$28,$A$41,'ARR Change Log'!$H$3:$H$28,$A46)</f>
        <v>0</v>
      </c>
      <c r="K46" s="9">
        <f>COUNTIFS('ARR Change Log'!$J$3:$J$28,'ARR Metrics'!K$3,'ARR Change Log'!$I$3:$I$28,$A$41,'ARR Change Log'!$H$3:$H$28,$A46)</f>
        <v>0</v>
      </c>
      <c r="L46" s="9">
        <f>COUNTIFS('ARR Change Log'!$J$3:$J$28,'ARR Metrics'!L$3,'ARR Change Log'!$I$3:$I$28,$A$41,'ARR Change Log'!$H$3:$H$28,$A46)</f>
        <v>0</v>
      </c>
      <c r="M46" s="9">
        <f>COUNTIFS('ARR Change Log'!$J$3:$J$28,'ARR Metrics'!M$3,'ARR Change Log'!$I$3:$I$28,$A$41,'ARR Change Log'!$H$3:$H$28,$A46)</f>
        <v>1</v>
      </c>
      <c r="N46" s="9">
        <f>COUNTIFS('ARR Change Log'!$J$3:$J$28,'ARR Metrics'!N$3,'ARR Change Log'!$I$3:$I$28,$A$41,'ARR Change Log'!$H$3:$H$28,$A46)</f>
        <v>0</v>
      </c>
      <c r="O46" s="9">
        <f>COUNTIFS('ARR Change Log'!$J$3:$J$28,'ARR Metrics'!O$3,'ARR Change Log'!$I$3:$I$28,$A$41,'ARR Change Log'!$H$3:$H$28,$A46)</f>
        <v>0</v>
      </c>
      <c r="P46" s="9">
        <f>COUNTIFS('ARR Change Log'!$J$3:$J$28,'ARR Metrics'!P$3,'ARR Change Log'!$I$3:$I$28,$A$41,'ARR Change Log'!$H$3:$H$28,$A46)</f>
        <v>0</v>
      </c>
      <c r="Q46" s="9">
        <f>COUNTIFS('ARR Change Log'!$J$3:$J$28,'ARR Metrics'!Q$3,'ARR Change Log'!$I$3:$I$28,$A$41,'ARR Change Log'!$H$3:$H$28,$A46)</f>
        <v>0</v>
      </c>
      <c r="R46" s="9">
        <f>COUNTIFS('ARR Change Log'!$J$3:$J$28,'ARR Metrics'!R$3,'ARR Change Log'!$I$3:$I$28,$A$41,'ARR Change Log'!$H$3:$H$28,$A46)</f>
        <v>0</v>
      </c>
      <c r="S46" s="9">
        <f>COUNTIFS('ARR Change Log'!$J$3:$J$28,'ARR Metrics'!S$3,'ARR Change Log'!$I$3:$I$28,$A$41,'ARR Change Log'!$H$3:$H$28,$A46)</f>
        <v>0</v>
      </c>
      <c r="T46" s="9">
        <f>COUNTIFS('ARR Change Log'!$J$3:$J$28,'ARR Metrics'!T$3,'ARR Change Log'!$I$3:$I$28,$A$41,'ARR Change Log'!$H$3:$H$28,$A46)</f>
        <v>0</v>
      </c>
      <c r="U46" s="9">
        <f>COUNTIFS('ARR Change Log'!$J$3:$J$28,'ARR Metrics'!U$3,'ARR Change Log'!$I$3:$I$28,$A$41,'ARR Change Log'!$H$3:$H$28,$A46)</f>
        <v>0</v>
      </c>
      <c r="V46" s="9">
        <f>COUNTIFS('ARR Change Log'!$J$3:$J$28,'ARR Metrics'!V$3,'ARR Change Log'!$I$3:$I$28,$A$41,'ARR Change Log'!$H$3:$H$28,$A46)</f>
        <v>0</v>
      </c>
      <c r="W46" s="9">
        <f>COUNTIFS('ARR Change Log'!$J$3:$J$28,'ARR Metrics'!W$3,'ARR Change Log'!$I$3:$I$28,$A$41,'ARR Change Log'!$H$3:$H$28,$A46)</f>
        <v>0</v>
      </c>
      <c r="X46" s="9">
        <f>COUNTIFS('ARR Change Log'!$J$3:$J$28,'ARR Metrics'!X$3,'ARR Change Log'!$I$3:$I$28,$A$41,'ARR Change Log'!$H$3:$H$28,$A46)</f>
        <v>0</v>
      </c>
      <c r="Y46" s="9">
        <f>COUNTIFS('ARR Change Log'!$J$3:$J$28,'ARR Metrics'!Y$3,'ARR Change Log'!$I$3:$I$28,$A$41,'ARR Change Log'!$H$3:$H$28,$A46)</f>
        <v>0</v>
      </c>
      <c r="Z46" s="9">
        <f>COUNTIFS('ARR Change Log'!$J$3:$J$28,'ARR Metrics'!Z$3,'ARR Change Log'!$I$3:$I$28,$A$41,'ARR Change Log'!$H$3:$H$28,$A46)</f>
        <v>0</v>
      </c>
      <c r="AA46" s="9">
        <f>COUNTIFS('ARR Change Log'!$J$3:$J$28,'ARR Metrics'!AA$3,'ARR Change Log'!$I$3:$I$28,$A$41,'ARR Change Log'!$H$3:$H$28,$A46)</f>
        <v>0</v>
      </c>
      <c r="AB46" s="9">
        <f>COUNTIFS('ARR Change Log'!$J$3:$J$28,'ARR Metrics'!AB$3,'ARR Change Log'!$I$3:$I$28,$A$41,'ARR Change Log'!$H$3:$H$28,$A46)</f>
        <v>0</v>
      </c>
      <c r="AC46" s="9">
        <f>COUNTIFS('ARR Change Log'!$J$3:$J$28,'ARR Metrics'!AC$3,'ARR Change Log'!$I$3:$I$28,$A$41,'ARR Change Log'!$H$3:$H$28,$A46)</f>
        <v>0</v>
      </c>
      <c r="AD46" s="9">
        <f>COUNTIFS('ARR Change Log'!$J$3:$J$28,'ARR Metrics'!AD$3,'ARR Change Log'!$I$3:$I$28,$A$41,'ARR Change Log'!$H$3:$H$28,$A46)</f>
        <v>0</v>
      </c>
      <c r="AE46" s="9">
        <f>COUNTIFS('ARR Change Log'!$J$3:$J$28,'ARR Metrics'!AE$3,'ARR Change Log'!$I$3:$I$28,$A$41,'ARR Change Log'!$H$3:$H$28,$A46)</f>
        <v>0</v>
      </c>
      <c r="AF46" s="9">
        <f>COUNTIFS('ARR Change Log'!$J$3:$J$28,'ARR Metrics'!AF$3,'ARR Change Log'!$I$3:$I$28,$A$41,'ARR Change Log'!$H$3:$H$28,$A46)</f>
        <v>0</v>
      </c>
      <c r="AG46" s="9">
        <f>COUNTIFS('ARR Change Log'!$J$3:$J$28,'ARR Metrics'!AG$3,'ARR Change Log'!$I$3:$I$28,$A$41,'ARR Change Log'!$H$3:$H$28,$A46)</f>
        <v>0</v>
      </c>
      <c r="AH46" s="9">
        <f>COUNTIFS('ARR Change Log'!$J$3:$J$28,'ARR Metrics'!AH$3,'ARR Change Log'!$I$3:$I$28,$A$41,'ARR Change Log'!$H$3:$H$28,$A46)</f>
        <v>0</v>
      </c>
      <c r="AI46" s="9">
        <f>COUNTIFS('ARR Change Log'!$J$3:$J$28,'ARR Metrics'!AI$3,'ARR Change Log'!$I$3:$I$28,$A$41,'ARR Change Log'!$H$3:$H$28,$A46)</f>
        <v>0</v>
      </c>
      <c r="AJ46" s="9">
        <f>COUNTIFS('ARR Change Log'!$J$3:$J$28,'ARR Metrics'!AJ$3,'ARR Change Log'!$I$3:$I$28,$A$41,'ARR Change Log'!$H$3:$H$28,$A46)</f>
        <v>0</v>
      </c>
      <c r="AK46" s="9">
        <f>COUNTIFS('ARR Change Log'!$J$3:$J$28,'ARR Metrics'!AK$3,'ARR Change Log'!$I$3:$I$28,$A$41,'ARR Change Log'!$H$3:$H$28,$A46)</f>
        <v>0</v>
      </c>
      <c r="AL46" s="9">
        <f>COUNTIFS('ARR Change Log'!$J$3:$J$28,'ARR Metrics'!AL$3,'ARR Change Log'!$I$3:$I$28,$A$41,'ARR Change Log'!$H$3:$H$28,$A46)</f>
        <v>0</v>
      </c>
      <c r="AM46" s="9">
        <f>COUNTIFS('ARR Change Log'!$J$3:$J$28,'ARR Metrics'!AM$3,'ARR Change Log'!$I$3:$I$28,$A$41,'ARR Change Log'!$H$3:$H$28,$A46)</f>
        <v>0</v>
      </c>
    </row>
    <row r="47" ht="14.25" customHeight="1">
      <c r="A47" s="3" t="s">
        <v>19</v>
      </c>
      <c r="B47" s="3"/>
      <c r="C47" s="8" t="s">
        <v>7</v>
      </c>
      <c r="D47" s="9">
        <f>-COUNTIFS('ARR Change Log'!$J$3:$J$28,'ARR Metrics'!D$3,'ARR Change Log'!$I$3:$I$28,$A$41,'ARR Change Log'!$H$3:$H$28,$A47)</f>
        <v>0</v>
      </c>
      <c r="E47" s="9">
        <f>-COUNTIFS('ARR Change Log'!$J$3:$J$28,'ARR Metrics'!E$3,'ARR Change Log'!$I$3:$I$28,$A$41,'ARR Change Log'!$H$3:$H$28,$A47)</f>
        <v>0</v>
      </c>
      <c r="F47" s="9">
        <f>-COUNTIFS('ARR Change Log'!$J$3:$J$28,'ARR Metrics'!F$3,'ARR Change Log'!$I$3:$I$28,$A$41,'ARR Change Log'!$H$3:$H$28,$A47)</f>
        <v>0</v>
      </c>
      <c r="G47" s="9">
        <f>-COUNTIFS('ARR Change Log'!$J$3:$J$28,'ARR Metrics'!G$3,'ARR Change Log'!$I$3:$I$28,$A$41,'ARR Change Log'!$H$3:$H$28,$A47)</f>
        <v>0</v>
      </c>
      <c r="H47" s="9">
        <f>-COUNTIFS('ARR Change Log'!$J$3:$J$28,'ARR Metrics'!H$3,'ARR Change Log'!$I$3:$I$28,$A$41,'ARR Change Log'!$H$3:$H$28,$A47)</f>
        <v>0</v>
      </c>
      <c r="I47" s="9">
        <f>-COUNTIFS('ARR Change Log'!$J$3:$J$28,'ARR Metrics'!I$3,'ARR Change Log'!$I$3:$I$28,$A$41,'ARR Change Log'!$H$3:$H$28,$A47)</f>
        <v>0</v>
      </c>
      <c r="J47" s="9">
        <f>-COUNTIFS('ARR Change Log'!$J$3:$J$28,'ARR Metrics'!J$3,'ARR Change Log'!$I$3:$I$28,$A$41,'ARR Change Log'!$H$3:$H$28,$A47)</f>
        <v>0</v>
      </c>
      <c r="K47" s="9">
        <f>-COUNTIFS('ARR Change Log'!$J$3:$J$28,'ARR Metrics'!K$3,'ARR Change Log'!$I$3:$I$28,$A$41,'ARR Change Log'!$H$3:$H$28,$A47)</f>
        <v>0</v>
      </c>
      <c r="L47" s="9">
        <f>-COUNTIFS('ARR Change Log'!$J$3:$J$28,'ARR Metrics'!L$3,'ARR Change Log'!$I$3:$I$28,$A$41,'ARR Change Log'!$H$3:$H$28,$A47)</f>
        <v>0</v>
      </c>
      <c r="M47" s="9">
        <f>-COUNTIFS('ARR Change Log'!$J$3:$J$28,'ARR Metrics'!M$3,'ARR Change Log'!$I$3:$I$28,$A$41,'ARR Change Log'!$H$3:$H$28,$A47)</f>
        <v>0</v>
      </c>
      <c r="N47" s="9">
        <f>-COUNTIFS('ARR Change Log'!$J$3:$J$28,'ARR Metrics'!N$3,'ARR Change Log'!$I$3:$I$28,$A$41,'ARR Change Log'!$H$3:$H$28,$A47)</f>
        <v>0</v>
      </c>
      <c r="O47" s="9">
        <f>-COUNTIFS('ARR Change Log'!$J$3:$J$28,'ARR Metrics'!O$3,'ARR Change Log'!$I$3:$I$28,$A$41,'ARR Change Log'!$H$3:$H$28,$A47)</f>
        <v>0</v>
      </c>
      <c r="P47" s="9">
        <f>-COUNTIFS('ARR Change Log'!$J$3:$J$28,'ARR Metrics'!P$3,'ARR Change Log'!$I$3:$I$28,$A$41,'ARR Change Log'!$H$3:$H$28,$A47)</f>
        <v>0</v>
      </c>
      <c r="Q47" s="9">
        <f>-COUNTIFS('ARR Change Log'!$J$3:$J$28,'ARR Metrics'!Q$3,'ARR Change Log'!$I$3:$I$28,$A$41,'ARR Change Log'!$H$3:$H$28,$A47)</f>
        <v>0</v>
      </c>
      <c r="R47" s="9">
        <f>-COUNTIFS('ARR Change Log'!$J$3:$J$28,'ARR Metrics'!R$3,'ARR Change Log'!$I$3:$I$28,$A$41,'ARR Change Log'!$H$3:$H$28,$A47)</f>
        <v>0</v>
      </c>
      <c r="S47" s="9">
        <f>-COUNTIFS('ARR Change Log'!$J$3:$J$28,'ARR Metrics'!S$3,'ARR Change Log'!$I$3:$I$28,$A$41,'ARR Change Log'!$H$3:$H$28,$A47)</f>
        <v>0</v>
      </c>
      <c r="T47" s="9">
        <f>-COUNTIFS('ARR Change Log'!$J$3:$J$28,'ARR Metrics'!T$3,'ARR Change Log'!$I$3:$I$28,$A$41,'ARR Change Log'!$H$3:$H$28,$A47)</f>
        <v>0</v>
      </c>
      <c r="U47" s="9">
        <f>-COUNTIFS('ARR Change Log'!$J$3:$J$28,'ARR Metrics'!U$3,'ARR Change Log'!$I$3:$I$28,$A$41,'ARR Change Log'!$H$3:$H$28,$A47)</f>
        <v>0</v>
      </c>
      <c r="V47" s="9">
        <f>-COUNTIFS('ARR Change Log'!$J$3:$J$28,'ARR Metrics'!V$3,'ARR Change Log'!$I$3:$I$28,$A$41,'ARR Change Log'!$H$3:$H$28,$A47)</f>
        <v>0</v>
      </c>
      <c r="W47" s="9">
        <f>-COUNTIFS('ARR Change Log'!$J$3:$J$28,'ARR Metrics'!W$3,'ARR Change Log'!$I$3:$I$28,$A$41,'ARR Change Log'!$H$3:$H$28,$A47)</f>
        <v>0</v>
      </c>
      <c r="X47" s="9">
        <f>-COUNTIFS('ARR Change Log'!$J$3:$J$28,'ARR Metrics'!X$3,'ARR Change Log'!$I$3:$I$28,$A$41,'ARR Change Log'!$H$3:$H$28,$A47)</f>
        <v>0</v>
      </c>
      <c r="Y47" s="9">
        <f>-COUNTIFS('ARR Change Log'!$J$3:$J$28,'ARR Metrics'!Y$3,'ARR Change Log'!$I$3:$I$28,$A$41,'ARR Change Log'!$H$3:$H$28,$A47)</f>
        <v>0</v>
      </c>
      <c r="Z47" s="9">
        <f>-COUNTIFS('ARR Change Log'!$J$3:$J$28,'ARR Metrics'!Z$3,'ARR Change Log'!$I$3:$I$28,$A$41,'ARR Change Log'!$H$3:$H$28,$A47)</f>
        <v>0</v>
      </c>
      <c r="AA47" s="9">
        <f>-COUNTIFS('ARR Change Log'!$J$3:$J$28,'ARR Metrics'!AA$3,'ARR Change Log'!$I$3:$I$28,$A$41,'ARR Change Log'!$H$3:$H$28,$A47)</f>
        <v>0</v>
      </c>
      <c r="AB47" s="9">
        <f>-COUNTIFS('ARR Change Log'!$J$3:$J$28,'ARR Metrics'!AB$3,'ARR Change Log'!$I$3:$I$28,$A$41,'ARR Change Log'!$H$3:$H$28,$A47)</f>
        <v>0</v>
      </c>
      <c r="AC47" s="9">
        <f>-COUNTIFS('ARR Change Log'!$J$3:$J$28,'ARR Metrics'!AC$3,'ARR Change Log'!$I$3:$I$28,$A$41,'ARR Change Log'!$H$3:$H$28,$A47)</f>
        <v>0</v>
      </c>
      <c r="AD47" s="9">
        <f>-COUNTIFS('ARR Change Log'!$J$3:$J$28,'ARR Metrics'!AD$3,'ARR Change Log'!$I$3:$I$28,$A$41,'ARR Change Log'!$H$3:$H$28,$A47)</f>
        <v>0</v>
      </c>
      <c r="AE47" s="9">
        <f>-COUNTIFS('ARR Change Log'!$J$3:$J$28,'ARR Metrics'!AE$3,'ARR Change Log'!$I$3:$I$28,$A$41,'ARR Change Log'!$H$3:$H$28,$A47)</f>
        <v>0</v>
      </c>
      <c r="AF47" s="9">
        <f>-COUNTIFS('ARR Change Log'!$J$3:$J$28,'ARR Metrics'!AF$3,'ARR Change Log'!$I$3:$I$28,$A$41,'ARR Change Log'!$H$3:$H$28,$A47)</f>
        <v>0</v>
      </c>
      <c r="AG47" s="9">
        <f>-COUNTIFS('ARR Change Log'!$J$3:$J$28,'ARR Metrics'!AG$3,'ARR Change Log'!$I$3:$I$28,$A$41,'ARR Change Log'!$H$3:$H$28,$A47)</f>
        <v>0</v>
      </c>
      <c r="AH47" s="9">
        <f>-COUNTIFS('ARR Change Log'!$J$3:$J$28,'ARR Metrics'!AH$3,'ARR Change Log'!$I$3:$I$28,$A$41,'ARR Change Log'!$H$3:$H$28,$A47)</f>
        <v>0</v>
      </c>
      <c r="AI47" s="9">
        <f>-COUNTIFS('ARR Change Log'!$J$3:$J$28,'ARR Metrics'!AI$3,'ARR Change Log'!$I$3:$I$28,$A$41,'ARR Change Log'!$H$3:$H$28,$A47)</f>
        <v>0</v>
      </c>
      <c r="AJ47" s="9">
        <f>-COUNTIFS('ARR Change Log'!$J$3:$J$28,'ARR Metrics'!AJ$3,'ARR Change Log'!$I$3:$I$28,$A$41,'ARR Change Log'!$H$3:$H$28,$A47)</f>
        <v>0</v>
      </c>
      <c r="AK47" s="9">
        <f>-COUNTIFS('ARR Change Log'!$J$3:$J$28,'ARR Metrics'!AK$3,'ARR Change Log'!$I$3:$I$28,$A$41,'ARR Change Log'!$H$3:$H$28,$A47)</f>
        <v>0</v>
      </c>
      <c r="AL47" s="9">
        <f>-COUNTIFS('ARR Change Log'!$J$3:$J$28,'ARR Metrics'!AL$3,'ARR Change Log'!$I$3:$I$28,$A$41,'ARR Change Log'!$H$3:$H$28,$A47)</f>
        <v>0</v>
      </c>
      <c r="AM47" s="9">
        <f>-COUNTIFS('ARR Change Log'!$J$3:$J$28,'ARR Metrics'!AM$3,'ARR Change Log'!$I$3:$I$28,$A$41,'ARR Change Log'!$H$3:$H$28,$A47)</f>
        <v>0</v>
      </c>
    </row>
    <row r="48" ht="14.25" customHeight="1">
      <c r="C48" s="10" t="s">
        <v>8</v>
      </c>
      <c r="D48" s="11">
        <f t="shared" ref="D48:AM48" si="19">SUM(D45:D47)</f>
        <v>0</v>
      </c>
      <c r="E48" s="11">
        <f t="shared" si="19"/>
        <v>0</v>
      </c>
      <c r="F48" s="11">
        <f t="shared" si="19"/>
        <v>0</v>
      </c>
      <c r="G48" s="11">
        <f t="shared" si="19"/>
        <v>0</v>
      </c>
      <c r="H48" s="11">
        <f t="shared" si="19"/>
        <v>0</v>
      </c>
      <c r="I48" s="11">
        <f t="shared" si="19"/>
        <v>0</v>
      </c>
      <c r="J48" s="11">
        <f t="shared" si="19"/>
        <v>0</v>
      </c>
      <c r="K48" s="11">
        <f t="shared" si="19"/>
        <v>0</v>
      </c>
      <c r="L48" s="11">
        <f t="shared" si="19"/>
        <v>0</v>
      </c>
      <c r="M48" s="11">
        <f t="shared" si="19"/>
        <v>1</v>
      </c>
      <c r="N48" s="11">
        <f t="shared" si="19"/>
        <v>1</v>
      </c>
      <c r="O48" s="11">
        <f t="shared" si="19"/>
        <v>1</v>
      </c>
      <c r="P48" s="11">
        <f t="shared" si="19"/>
        <v>1</v>
      </c>
      <c r="Q48" s="11">
        <f t="shared" si="19"/>
        <v>1</v>
      </c>
      <c r="R48" s="11">
        <f t="shared" si="19"/>
        <v>1</v>
      </c>
      <c r="S48" s="11">
        <f t="shared" si="19"/>
        <v>1</v>
      </c>
      <c r="T48" s="11">
        <f t="shared" si="19"/>
        <v>1</v>
      </c>
      <c r="U48" s="11">
        <f t="shared" si="19"/>
        <v>1</v>
      </c>
      <c r="V48" s="11">
        <f t="shared" si="19"/>
        <v>1</v>
      </c>
      <c r="W48" s="11">
        <f t="shared" si="19"/>
        <v>1</v>
      </c>
      <c r="X48" s="11">
        <f t="shared" si="19"/>
        <v>1</v>
      </c>
      <c r="Y48" s="11">
        <f t="shared" si="19"/>
        <v>1</v>
      </c>
      <c r="Z48" s="11">
        <f t="shared" si="19"/>
        <v>1</v>
      </c>
      <c r="AA48" s="11">
        <f t="shared" si="19"/>
        <v>1</v>
      </c>
      <c r="AB48" s="11">
        <f t="shared" si="19"/>
        <v>1</v>
      </c>
      <c r="AC48" s="11">
        <f t="shared" si="19"/>
        <v>1</v>
      </c>
      <c r="AD48" s="11">
        <f t="shared" si="19"/>
        <v>1</v>
      </c>
      <c r="AE48" s="11">
        <f t="shared" si="19"/>
        <v>1</v>
      </c>
      <c r="AF48" s="11">
        <f t="shared" si="19"/>
        <v>1</v>
      </c>
      <c r="AG48" s="11">
        <f t="shared" si="19"/>
        <v>1</v>
      </c>
      <c r="AH48" s="11">
        <f t="shared" si="19"/>
        <v>1</v>
      </c>
      <c r="AI48" s="11">
        <f t="shared" si="19"/>
        <v>1</v>
      </c>
      <c r="AJ48" s="11">
        <f t="shared" si="19"/>
        <v>1</v>
      </c>
      <c r="AK48" s="11">
        <f t="shared" si="19"/>
        <v>1</v>
      </c>
      <c r="AL48" s="11">
        <f t="shared" si="19"/>
        <v>1</v>
      </c>
      <c r="AM48" s="11">
        <f t="shared" si="19"/>
        <v>1</v>
      </c>
      <c r="AO48" s="9">
        <v>-34.0</v>
      </c>
    </row>
    <row r="49" ht="14.25" customHeight="1">
      <c r="C49" s="8"/>
    </row>
    <row r="50" ht="14.25" customHeight="1">
      <c r="C50" s="10" t="s">
        <v>9</v>
      </c>
      <c r="D50" s="11">
        <f t="shared" ref="D50:AM50" si="20">IF(D48&gt;0,D57/D48,0)</f>
        <v>0</v>
      </c>
      <c r="E50" s="11">
        <f t="shared" si="20"/>
        <v>0</v>
      </c>
      <c r="F50" s="11">
        <f t="shared" si="20"/>
        <v>0</v>
      </c>
      <c r="G50" s="11">
        <f t="shared" si="20"/>
        <v>0</v>
      </c>
      <c r="H50" s="11">
        <f t="shared" si="20"/>
        <v>0</v>
      </c>
      <c r="I50" s="11">
        <f t="shared" si="20"/>
        <v>0</v>
      </c>
      <c r="J50" s="11">
        <f t="shared" si="20"/>
        <v>0</v>
      </c>
      <c r="K50" s="11">
        <f t="shared" si="20"/>
        <v>0</v>
      </c>
      <c r="L50" s="11">
        <f t="shared" si="20"/>
        <v>0</v>
      </c>
      <c r="M50" s="11">
        <f t="shared" si="20"/>
        <v>25000</v>
      </c>
      <c r="N50" s="11">
        <f t="shared" si="20"/>
        <v>25000</v>
      </c>
      <c r="O50" s="11">
        <f t="shared" si="20"/>
        <v>25000</v>
      </c>
      <c r="P50" s="11">
        <f t="shared" si="20"/>
        <v>25000</v>
      </c>
      <c r="Q50" s="11">
        <f t="shared" si="20"/>
        <v>25000</v>
      </c>
      <c r="R50" s="11">
        <f t="shared" si="20"/>
        <v>25000</v>
      </c>
      <c r="S50" s="11">
        <f t="shared" si="20"/>
        <v>25000</v>
      </c>
      <c r="T50" s="11">
        <f t="shared" si="20"/>
        <v>25000</v>
      </c>
      <c r="U50" s="11">
        <f t="shared" si="20"/>
        <v>25000</v>
      </c>
      <c r="V50" s="11">
        <f t="shared" si="20"/>
        <v>25000</v>
      </c>
      <c r="W50" s="11">
        <f t="shared" si="20"/>
        <v>25000</v>
      </c>
      <c r="X50" s="11">
        <f t="shared" si="20"/>
        <v>25000</v>
      </c>
      <c r="Y50" s="11">
        <f t="shared" si="20"/>
        <v>25000</v>
      </c>
      <c r="Z50" s="11">
        <f t="shared" si="20"/>
        <v>25000</v>
      </c>
      <c r="AA50" s="11">
        <f t="shared" si="20"/>
        <v>25000</v>
      </c>
      <c r="AB50" s="11">
        <f t="shared" si="20"/>
        <v>25000</v>
      </c>
      <c r="AC50" s="11">
        <f t="shared" si="20"/>
        <v>25000</v>
      </c>
      <c r="AD50" s="11">
        <f t="shared" si="20"/>
        <v>25000</v>
      </c>
      <c r="AE50" s="11">
        <f t="shared" si="20"/>
        <v>25000</v>
      </c>
      <c r="AF50" s="11">
        <f t="shared" si="20"/>
        <v>25000</v>
      </c>
      <c r="AG50" s="11">
        <f t="shared" si="20"/>
        <v>25000</v>
      </c>
      <c r="AH50" s="11">
        <f t="shared" si="20"/>
        <v>25000</v>
      </c>
      <c r="AI50" s="11">
        <f t="shared" si="20"/>
        <v>25000</v>
      </c>
      <c r="AJ50" s="11">
        <f t="shared" si="20"/>
        <v>25000</v>
      </c>
      <c r="AK50" s="11">
        <f t="shared" si="20"/>
        <v>25000</v>
      </c>
      <c r="AL50" s="11">
        <f t="shared" si="20"/>
        <v>25000</v>
      </c>
      <c r="AM50" s="11">
        <f t="shared" si="20"/>
        <v>25000</v>
      </c>
      <c r="AO50" s="9">
        <v>-145994.30117746774</v>
      </c>
    </row>
    <row r="51" ht="14.25" customHeight="1">
      <c r="C51" s="8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</row>
    <row r="52" ht="14.25" customHeight="1">
      <c r="C52" s="6" t="s">
        <v>10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ht="14.25" customHeight="1">
      <c r="C53" s="8" t="s">
        <v>11</v>
      </c>
      <c r="D53" s="9">
        <v>0.0</v>
      </c>
      <c r="E53" s="9">
        <f t="shared" ref="E53:AM53" si="21">+D57</f>
        <v>0</v>
      </c>
      <c r="F53" s="9">
        <f t="shared" si="21"/>
        <v>0</v>
      </c>
      <c r="G53" s="9">
        <f t="shared" si="21"/>
        <v>0</v>
      </c>
      <c r="H53" s="9">
        <f t="shared" si="21"/>
        <v>0</v>
      </c>
      <c r="I53" s="9">
        <f t="shared" si="21"/>
        <v>0</v>
      </c>
      <c r="J53" s="9">
        <f t="shared" si="21"/>
        <v>0</v>
      </c>
      <c r="K53" s="9">
        <f t="shared" si="21"/>
        <v>0</v>
      </c>
      <c r="L53" s="9">
        <f t="shared" si="21"/>
        <v>0</v>
      </c>
      <c r="M53" s="9">
        <f t="shared" si="21"/>
        <v>0</v>
      </c>
      <c r="N53" s="9">
        <f t="shared" si="21"/>
        <v>25000</v>
      </c>
      <c r="O53" s="9">
        <f t="shared" si="21"/>
        <v>25000</v>
      </c>
      <c r="P53" s="9">
        <f t="shared" si="21"/>
        <v>25000</v>
      </c>
      <c r="Q53" s="9">
        <f t="shared" si="21"/>
        <v>25000</v>
      </c>
      <c r="R53" s="9">
        <f t="shared" si="21"/>
        <v>25000</v>
      </c>
      <c r="S53" s="9">
        <f t="shared" si="21"/>
        <v>25000</v>
      </c>
      <c r="T53" s="9">
        <f t="shared" si="21"/>
        <v>25000</v>
      </c>
      <c r="U53" s="9">
        <f t="shared" si="21"/>
        <v>25000</v>
      </c>
      <c r="V53" s="9">
        <f t="shared" si="21"/>
        <v>25000</v>
      </c>
      <c r="W53" s="9">
        <f t="shared" si="21"/>
        <v>25000</v>
      </c>
      <c r="X53" s="9">
        <f t="shared" si="21"/>
        <v>25000</v>
      </c>
      <c r="Y53" s="9">
        <f t="shared" si="21"/>
        <v>25000</v>
      </c>
      <c r="Z53" s="9">
        <f t="shared" si="21"/>
        <v>25000</v>
      </c>
      <c r="AA53" s="9">
        <f t="shared" si="21"/>
        <v>25000</v>
      </c>
      <c r="AB53" s="9">
        <f t="shared" si="21"/>
        <v>25000</v>
      </c>
      <c r="AC53" s="9">
        <f t="shared" si="21"/>
        <v>25000</v>
      </c>
      <c r="AD53" s="9">
        <f t="shared" si="21"/>
        <v>25000</v>
      </c>
      <c r="AE53" s="9">
        <f t="shared" si="21"/>
        <v>25000</v>
      </c>
      <c r="AF53" s="9">
        <f t="shared" si="21"/>
        <v>25000</v>
      </c>
      <c r="AG53" s="9">
        <f t="shared" si="21"/>
        <v>25000</v>
      </c>
      <c r="AH53" s="9">
        <f t="shared" si="21"/>
        <v>25000</v>
      </c>
      <c r="AI53" s="9">
        <f t="shared" si="21"/>
        <v>25000</v>
      </c>
      <c r="AJ53" s="9">
        <f t="shared" si="21"/>
        <v>25000</v>
      </c>
      <c r="AK53" s="9">
        <f t="shared" si="21"/>
        <v>25000</v>
      </c>
      <c r="AL53" s="9">
        <f t="shared" si="21"/>
        <v>25000</v>
      </c>
      <c r="AM53" s="9">
        <f t="shared" si="21"/>
        <v>25000</v>
      </c>
    </row>
    <row r="54" ht="14.25" customHeight="1">
      <c r="A54" s="3" t="s">
        <v>18</v>
      </c>
      <c r="B54" s="3"/>
      <c r="C54" s="8" t="s">
        <v>12</v>
      </c>
      <c r="D54" s="9">
        <f>SUMIFS('ARR Change Log'!$F$3:$F$28,'ARR Change Log'!$J$3:$J$28,'ARR Metrics'!D$3,'ARR Change Log'!$I$3:$I$28,$A$41,'ARR Change Log'!$H$3:$H$28,$A54)</f>
        <v>0</v>
      </c>
      <c r="E54" s="9">
        <f>SUMIFS('ARR Change Log'!$F$3:$F$28,'ARR Change Log'!$J$3:$J$28,'ARR Metrics'!E$3,'ARR Change Log'!$I$3:$I$28,$A$41,'ARR Change Log'!$H$3:$H$28,$A54)</f>
        <v>0</v>
      </c>
      <c r="F54" s="9">
        <f>SUMIFS('ARR Change Log'!$F$3:$F$28,'ARR Change Log'!$J$3:$J$28,'ARR Metrics'!F$3,'ARR Change Log'!$I$3:$I$28,$A$41,'ARR Change Log'!$H$3:$H$28,$A54)</f>
        <v>0</v>
      </c>
      <c r="G54" s="9">
        <f>SUMIFS('ARR Change Log'!$F$3:$F$28,'ARR Change Log'!$J$3:$J$28,'ARR Metrics'!G$3,'ARR Change Log'!$I$3:$I$28,$A$41,'ARR Change Log'!$H$3:$H$28,$A54)</f>
        <v>0</v>
      </c>
      <c r="H54" s="9">
        <f>SUMIFS('ARR Change Log'!$F$3:$F$28,'ARR Change Log'!$J$3:$J$28,'ARR Metrics'!H$3,'ARR Change Log'!$I$3:$I$28,$A$41,'ARR Change Log'!$H$3:$H$28,$A54)</f>
        <v>0</v>
      </c>
      <c r="I54" s="9">
        <f>SUMIFS('ARR Change Log'!$F$3:$F$28,'ARR Change Log'!$J$3:$J$28,'ARR Metrics'!I$3,'ARR Change Log'!$I$3:$I$28,$A$41,'ARR Change Log'!$H$3:$H$28,$A54)</f>
        <v>0</v>
      </c>
      <c r="J54" s="9">
        <f>SUMIFS('ARR Change Log'!$F$3:$F$28,'ARR Change Log'!$J$3:$J$28,'ARR Metrics'!J$3,'ARR Change Log'!$I$3:$I$28,$A$41,'ARR Change Log'!$H$3:$H$28,$A54)</f>
        <v>0</v>
      </c>
      <c r="K54" s="9">
        <f>SUMIFS('ARR Change Log'!$F$3:$F$28,'ARR Change Log'!$J$3:$J$28,'ARR Metrics'!K$3,'ARR Change Log'!$I$3:$I$28,$A$41,'ARR Change Log'!$H$3:$H$28,$A54)</f>
        <v>0</v>
      </c>
      <c r="L54" s="9">
        <f>SUMIFS('ARR Change Log'!$F$3:$F$28,'ARR Change Log'!$J$3:$J$28,'ARR Metrics'!L$3,'ARR Change Log'!$I$3:$I$28,$A$41,'ARR Change Log'!$H$3:$H$28,$A54)</f>
        <v>0</v>
      </c>
      <c r="M54" s="9">
        <f>SUMIFS('ARR Change Log'!$F$3:$F$28,'ARR Change Log'!$J$3:$J$28,'ARR Metrics'!M$3,'ARR Change Log'!$I$3:$I$28,$A$41,'ARR Change Log'!$H$3:$H$28,$A54)</f>
        <v>25000</v>
      </c>
      <c r="N54" s="9">
        <f>SUMIFS('ARR Change Log'!$F$3:$F$28,'ARR Change Log'!$J$3:$J$28,'ARR Metrics'!N$3,'ARR Change Log'!$I$3:$I$28,$A$41,'ARR Change Log'!$H$3:$H$28,$A54)</f>
        <v>0</v>
      </c>
      <c r="O54" s="9">
        <f>SUMIFS('ARR Change Log'!$F$3:$F$28,'ARR Change Log'!$J$3:$J$28,'ARR Metrics'!O$3,'ARR Change Log'!$I$3:$I$28,$A$41,'ARR Change Log'!$H$3:$H$28,$A54)</f>
        <v>0</v>
      </c>
      <c r="P54" s="9">
        <f>SUMIFS('ARR Change Log'!$F$3:$F$28,'ARR Change Log'!$J$3:$J$28,'ARR Metrics'!P$3,'ARR Change Log'!$I$3:$I$28,$A$41,'ARR Change Log'!$H$3:$H$28,$A54)</f>
        <v>0</v>
      </c>
      <c r="Q54" s="9">
        <f>SUMIFS('ARR Change Log'!$F$3:$F$28,'ARR Change Log'!$J$3:$J$28,'ARR Metrics'!Q$3,'ARR Change Log'!$I$3:$I$28,$A$41,'ARR Change Log'!$H$3:$H$28,$A54)</f>
        <v>0</v>
      </c>
      <c r="R54" s="9">
        <f>SUMIFS('ARR Change Log'!$F$3:$F$28,'ARR Change Log'!$J$3:$J$28,'ARR Metrics'!R$3,'ARR Change Log'!$I$3:$I$28,$A$41,'ARR Change Log'!$H$3:$H$28,$A54)</f>
        <v>0</v>
      </c>
      <c r="S54" s="9">
        <f>SUMIFS('ARR Change Log'!$F$3:$F$28,'ARR Change Log'!$J$3:$J$28,'ARR Metrics'!S$3,'ARR Change Log'!$I$3:$I$28,$A$41,'ARR Change Log'!$H$3:$H$28,$A54)</f>
        <v>0</v>
      </c>
      <c r="T54" s="9">
        <f>SUMIFS('ARR Change Log'!$F$3:$F$28,'ARR Change Log'!$J$3:$J$28,'ARR Metrics'!T$3,'ARR Change Log'!$I$3:$I$28,$A$41,'ARR Change Log'!$H$3:$H$28,$A54)</f>
        <v>0</v>
      </c>
      <c r="U54" s="9">
        <f>SUMIFS('ARR Change Log'!$F$3:$F$28,'ARR Change Log'!$J$3:$J$28,'ARR Metrics'!U$3,'ARR Change Log'!$I$3:$I$28,$A$41,'ARR Change Log'!$H$3:$H$28,$A54)</f>
        <v>0</v>
      </c>
      <c r="V54" s="9">
        <f>SUMIFS('ARR Change Log'!$F$3:$F$28,'ARR Change Log'!$J$3:$J$28,'ARR Metrics'!V$3,'ARR Change Log'!$I$3:$I$28,$A$41,'ARR Change Log'!$H$3:$H$28,$A54)</f>
        <v>0</v>
      </c>
      <c r="W54" s="9">
        <f>SUMIFS('ARR Change Log'!$F$3:$F$28,'ARR Change Log'!$J$3:$J$28,'ARR Metrics'!W$3,'ARR Change Log'!$I$3:$I$28,$A$41,'ARR Change Log'!$H$3:$H$28,$A54)</f>
        <v>0</v>
      </c>
      <c r="X54" s="9">
        <f>SUMIFS('ARR Change Log'!$F$3:$F$28,'ARR Change Log'!$J$3:$J$28,'ARR Metrics'!X$3,'ARR Change Log'!$I$3:$I$28,$A$41,'ARR Change Log'!$H$3:$H$28,$A54)</f>
        <v>0</v>
      </c>
      <c r="Y54" s="9">
        <f>SUMIFS('ARR Change Log'!$F$3:$F$28,'ARR Change Log'!$J$3:$J$28,'ARR Metrics'!Y$3,'ARR Change Log'!$I$3:$I$28,$A$41,'ARR Change Log'!$H$3:$H$28,$A54)</f>
        <v>0</v>
      </c>
      <c r="Z54" s="9">
        <f>SUMIFS('ARR Change Log'!$F$3:$F$28,'ARR Change Log'!$J$3:$J$28,'ARR Metrics'!Z$3,'ARR Change Log'!$I$3:$I$28,$A$41,'ARR Change Log'!$H$3:$H$28,$A54)</f>
        <v>0</v>
      </c>
      <c r="AA54" s="9">
        <f>SUMIFS('ARR Change Log'!$F$3:$F$28,'ARR Change Log'!$J$3:$J$28,'ARR Metrics'!AA$3,'ARR Change Log'!$I$3:$I$28,$A$41,'ARR Change Log'!$H$3:$H$28,$A54)</f>
        <v>0</v>
      </c>
      <c r="AB54" s="9">
        <f>SUMIFS('ARR Change Log'!$F$3:$F$28,'ARR Change Log'!$J$3:$J$28,'ARR Metrics'!AB$3,'ARR Change Log'!$I$3:$I$28,$A$41,'ARR Change Log'!$H$3:$H$28,$A54)</f>
        <v>0</v>
      </c>
      <c r="AC54" s="9">
        <f>SUMIFS('ARR Change Log'!$F$3:$F$28,'ARR Change Log'!$J$3:$J$28,'ARR Metrics'!AC$3,'ARR Change Log'!$I$3:$I$28,$A$41,'ARR Change Log'!$H$3:$H$28,$A54)</f>
        <v>0</v>
      </c>
      <c r="AD54" s="9">
        <f>SUMIFS('ARR Change Log'!$F$3:$F$28,'ARR Change Log'!$J$3:$J$28,'ARR Metrics'!AD$3,'ARR Change Log'!$I$3:$I$28,$A$41,'ARR Change Log'!$H$3:$H$28,$A54)</f>
        <v>0</v>
      </c>
      <c r="AE54" s="9">
        <f>SUMIFS('ARR Change Log'!$F$3:$F$28,'ARR Change Log'!$J$3:$J$28,'ARR Metrics'!AE$3,'ARR Change Log'!$I$3:$I$28,$A$41,'ARR Change Log'!$H$3:$H$28,$A54)</f>
        <v>0</v>
      </c>
      <c r="AF54" s="9">
        <f>SUMIFS('ARR Change Log'!$F$3:$F$28,'ARR Change Log'!$J$3:$J$28,'ARR Metrics'!AF$3,'ARR Change Log'!$I$3:$I$28,$A$41,'ARR Change Log'!$H$3:$H$28,$A54)</f>
        <v>0</v>
      </c>
      <c r="AG54" s="9">
        <f>SUMIFS('ARR Change Log'!$F$3:$F$28,'ARR Change Log'!$J$3:$J$28,'ARR Metrics'!AG$3,'ARR Change Log'!$I$3:$I$28,$A$41,'ARR Change Log'!$H$3:$H$28,$A54)</f>
        <v>0</v>
      </c>
      <c r="AH54" s="9">
        <f>SUMIFS('ARR Change Log'!$F$3:$F$28,'ARR Change Log'!$J$3:$J$28,'ARR Metrics'!AH$3,'ARR Change Log'!$I$3:$I$28,$A$41,'ARR Change Log'!$H$3:$H$28,$A54)</f>
        <v>0</v>
      </c>
      <c r="AI54" s="9">
        <f>SUMIFS('ARR Change Log'!$F$3:$F$28,'ARR Change Log'!$J$3:$J$28,'ARR Metrics'!AI$3,'ARR Change Log'!$I$3:$I$28,$A$41,'ARR Change Log'!$H$3:$H$28,$A54)</f>
        <v>0</v>
      </c>
      <c r="AJ54" s="9">
        <f>SUMIFS('ARR Change Log'!$F$3:$F$28,'ARR Change Log'!$J$3:$J$28,'ARR Metrics'!AJ$3,'ARR Change Log'!$I$3:$I$28,$A$41,'ARR Change Log'!$H$3:$H$28,$A54)</f>
        <v>0</v>
      </c>
      <c r="AK54" s="9">
        <f>SUMIFS('ARR Change Log'!$F$3:$F$28,'ARR Change Log'!$J$3:$J$28,'ARR Metrics'!AK$3,'ARR Change Log'!$I$3:$I$28,$A$41,'ARR Change Log'!$H$3:$H$28,$A54)</f>
        <v>0</v>
      </c>
      <c r="AL54" s="9">
        <f>SUMIFS('ARR Change Log'!$F$3:$F$28,'ARR Change Log'!$J$3:$J$28,'ARR Metrics'!AL$3,'ARR Change Log'!$I$3:$I$28,$A$41,'ARR Change Log'!$H$3:$H$28,$A54)</f>
        <v>0</v>
      </c>
      <c r="AM54" s="9">
        <f>SUMIFS('ARR Change Log'!$F$3:$F$28,'ARR Change Log'!$J$3:$J$28,'ARR Metrics'!AM$3,'ARR Change Log'!$I$3:$I$28,$A$41,'ARR Change Log'!$H$3:$H$28,$A54)</f>
        <v>0</v>
      </c>
    </row>
    <row r="55" ht="14.25" customHeight="1">
      <c r="A55" s="3" t="s">
        <v>20</v>
      </c>
      <c r="B55" s="3" t="s">
        <v>21</v>
      </c>
      <c r="C55" s="8" t="s">
        <v>13</v>
      </c>
      <c r="D55" s="9">
        <f>SUMIFS('ARR Change Log'!$F$3:$F$28,'ARR Change Log'!$J$3:$J$28,'ARR Metrics'!D$3,'ARR Change Log'!$I$3:$I$28,$A$41,'ARR Change Log'!$H$3:$H$28,$A55)+SUMIFS('ARR Change Log'!$F$3:$F$28,'ARR Change Log'!$J$3:$J$28,'ARR Metrics'!D$3,'ARR Change Log'!$I$3:$I$28,$A$41,'ARR Change Log'!$H$3:$H$28,$B55)</f>
        <v>0</v>
      </c>
      <c r="E55" s="9">
        <f>SUMIFS('ARR Change Log'!$F$3:$F$28,'ARR Change Log'!$J$3:$J$28,'ARR Metrics'!E$3,'ARR Change Log'!$I$3:$I$28,$A$41,'ARR Change Log'!$H$3:$H$28,$A55)+SUMIFS('ARR Change Log'!$F$3:$F$28,'ARR Change Log'!$J$3:$J$28,'ARR Metrics'!E$3,'ARR Change Log'!$I$3:$I$28,$A$41,'ARR Change Log'!$H$3:$H$28,$B55)</f>
        <v>0</v>
      </c>
      <c r="F55" s="9">
        <f>SUMIFS('ARR Change Log'!$F$3:$F$28,'ARR Change Log'!$J$3:$J$28,'ARR Metrics'!F$3,'ARR Change Log'!$I$3:$I$28,$A$41,'ARR Change Log'!$H$3:$H$28,$A55)+SUMIFS('ARR Change Log'!$F$3:$F$28,'ARR Change Log'!$J$3:$J$28,'ARR Metrics'!F$3,'ARR Change Log'!$I$3:$I$28,$A$41,'ARR Change Log'!$H$3:$H$28,$B55)</f>
        <v>0</v>
      </c>
      <c r="G55" s="9">
        <f>SUMIFS('ARR Change Log'!$F$3:$F$28,'ARR Change Log'!$J$3:$J$28,'ARR Metrics'!G$3,'ARR Change Log'!$I$3:$I$28,$A$41,'ARR Change Log'!$H$3:$H$28,$A55)+SUMIFS('ARR Change Log'!$F$3:$F$28,'ARR Change Log'!$J$3:$J$28,'ARR Metrics'!G$3,'ARR Change Log'!$I$3:$I$28,$A$41,'ARR Change Log'!$H$3:$H$28,$B55)</f>
        <v>0</v>
      </c>
      <c r="H55" s="9">
        <f>SUMIFS('ARR Change Log'!$F$3:$F$28,'ARR Change Log'!$J$3:$J$28,'ARR Metrics'!H$3,'ARR Change Log'!$I$3:$I$28,$A$41,'ARR Change Log'!$H$3:$H$28,$A55)+SUMIFS('ARR Change Log'!$F$3:$F$28,'ARR Change Log'!$J$3:$J$28,'ARR Metrics'!H$3,'ARR Change Log'!$I$3:$I$28,$A$41,'ARR Change Log'!$H$3:$H$28,$B55)</f>
        <v>0</v>
      </c>
      <c r="I55" s="9">
        <f>SUMIFS('ARR Change Log'!$F$3:$F$28,'ARR Change Log'!$J$3:$J$28,'ARR Metrics'!I$3,'ARR Change Log'!$I$3:$I$28,$A$41,'ARR Change Log'!$H$3:$H$28,$A55)+SUMIFS('ARR Change Log'!$F$3:$F$28,'ARR Change Log'!$J$3:$J$28,'ARR Metrics'!I$3,'ARR Change Log'!$I$3:$I$28,$A$41,'ARR Change Log'!$H$3:$H$28,$B55)</f>
        <v>0</v>
      </c>
      <c r="J55" s="9">
        <f>SUMIFS('ARR Change Log'!$F$3:$F$28,'ARR Change Log'!$J$3:$J$28,'ARR Metrics'!J$3,'ARR Change Log'!$I$3:$I$28,$A$41,'ARR Change Log'!$H$3:$H$28,$A55)+SUMIFS('ARR Change Log'!$F$3:$F$28,'ARR Change Log'!$J$3:$J$28,'ARR Metrics'!J$3,'ARR Change Log'!$I$3:$I$28,$A$41,'ARR Change Log'!$H$3:$H$28,$B55)</f>
        <v>0</v>
      </c>
      <c r="K55" s="9">
        <f>SUMIFS('ARR Change Log'!$F$3:$F$28,'ARR Change Log'!$J$3:$J$28,'ARR Metrics'!K$3,'ARR Change Log'!$I$3:$I$28,$A$41,'ARR Change Log'!$H$3:$H$28,$A55)+SUMIFS('ARR Change Log'!$F$3:$F$28,'ARR Change Log'!$J$3:$J$28,'ARR Metrics'!K$3,'ARR Change Log'!$I$3:$I$28,$A$41,'ARR Change Log'!$H$3:$H$28,$B55)</f>
        <v>0</v>
      </c>
      <c r="L55" s="9">
        <f>SUMIFS('ARR Change Log'!$F$3:$F$28,'ARR Change Log'!$J$3:$J$28,'ARR Metrics'!L$3,'ARR Change Log'!$I$3:$I$28,$A$41,'ARR Change Log'!$H$3:$H$28,$A55)+SUMIFS('ARR Change Log'!$F$3:$F$28,'ARR Change Log'!$J$3:$J$28,'ARR Metrics'!L$3,'ARR Change Log'!$I$3:$I$28,$A$41,'ARR Change Log'!$H$3:$H$28,$B55)</f>
        <v>0</v>
      </c>
      <c r="M55" s="9">
        <f>SUMIFS('ARR Change Log'!$F$3:$F$28,'ARR Change Log'!$J$3:$J$28,'ARR Metrics'!M$3,'ARR Change Log'!$I$3:$I$28,$A$41,'ARR Change Log'!$H$3:$H$28,$A55)+SUMIFS('ARR Change Log'!$F$3:$F$28,'ARR Change Log'!$J$3:$J$28,'ARR Metrics'!M$3,'ARR Change Log'!$I$3:$I$28,$A$41,'ARR Change Log'!$H$3:$H$28,$B55)</f>
        <v>0</v>
      </c>
      <c r="N55" s="9">
        <f>SUMIFS('ARR Change Log'!$F$3:$F$28,'ARR Change Log'!$J$3:$J$28,'ARR Metrics'!N$3,'ARR Change Log'!$I$3:$I$28,$A$41,'ARR Change Log'!$H$3:$H$28,$A55)+SUMIFS('ARR Change Log'!$F$3:$F$28,'ARR Change Log'!$J$3:$J$28,'ARR Metrics'!N$3,'ARR Change Log'!$I$3:$I$28,$A$41,'ARR Change Log'!$H$3:$H$28,$B55)</f>
        <v>0</v>
      </c>
      <c r="O55" s="9">
        <f>SUMIFS('ARR Change Log'!$F$3:$F$28,'ARR Change Log'!$J$3:$J$28,'ARR Metrics'!O$3,'ARR Change Log'!$I$3:$I$28,$A$41,'ARR Change Log'!$H$3:$H$28,$A55)+SUMIFS('ARR Change Log'!$F$3:$F$28,'ARR Change Log'!$J$3:$J$28,'ARR Metrics'!O$3,'ARR Change Log'!$I$3:$I$28,$A$41,'ARR Change Log'!$H$3:$H$28,$B55)</f>
        <v>0</v>
      </c>
      <c r="P55" s="9">
        <f>SUMIFS('ARR Change Log'!$F$3:$F$28,'ARR Change Log'!$J$3:$J$28,'ARR Metrics'!P$3,'ARR Change Log'!$I$3:$I$28,$A$41,'ARR Change Log'!$H$3:$H$28,$A55)+SUMIFS('ARR Change Log'!$F$3:$F$28,'ARR Change Log'!$J$3:$J$28,'ARR Metrics'!P$3,'ARR Change Log'!$I$3:$I$28,$A$41,'ARR Change Log'!$H$3:$H$28,$B55)</f>
        <v>0</v>
      </c>
      <c r="Q55" s="9">
        <f>SUMIFS('ARR Change Log'!$F$3:$F$28,'ARR Change Log'!$J$3:$J$28,'ARR Metrics'!Q$3,'ARR Change Log'!$I$3:$I$28,$A$41,'ARR Change Log'!$H$3:$H$28,$A55)+SUMIFS('ARR Change Log'!$F$3:$F$28,'ARR Change Log'!$J$3:$J$28,'ARR Metrics'!Q$3,'ARR Change Log'!$I$3:$I$28,$A$41,'ARR Change Log'!$H$3:$H$28,$B55)</f>
        <v>0</v>
      </c>
      <c r="R55" s="9">
        <f>SUMIFS('ARR Change Log'!$F$3:$F$28,'ARR Change Log'!$J$3:$J$28,'ARR Metrics'!R$3,'ARR Change Log'!$I$3:$I$28,$A$41,'ARR Change Log'!$H$3:$H$28,$A55)+SUMIFS('ARR Change Log'!$F$3:$F$28,'ARR Change Log'!$J$3:$J$28,'ARR Metrics'!R$3,'ARR Change Log'!$I$3:$I$28,$A$41,'ARR Change Log'!$H$3:$H$28,$B55)</f>
        <v>0</v>
      </c>
      <c r="S55" s="9">
        <f>SUMIFS('ARR Change Log'!$F$3:$F$28,'ARR Change Log'!$J$3:$J$28,'ARR Metrics'!S$3,'ARR Change Log'!$I$3:$I$28,$A$41,'ARR Change Log'!$H$3:$H$28,$A55)+SUMIFS('ARR Change Log'!$F$3:$F$28,'ARR Change Log'!$J$3:$J$28,'ARR Metrics'!S$3,'ARR Change Log'!$I$3:$I$28,$A$41,'ARR Change Log'!$H$3:$H$28,$B55)</f>
        <v>0</v>
      </c>
      <c r="T55" s="9">
        <f>SUMIFS('ARR Change Log'!$F$3:$F$28,'ARR Change Log'!$J$3:$J$28,'ARR Metrics'!T$3,'ARR Change Log'!$I$3:$I$28,$A$41,'ARR Change Log'!$H$3:$H$28,$A55)+SUMIFS('ARR Change Log'!$F$3:$F$28,'ARR Change Log'!$J$3:$J$28,'ARR Metrics'!T$3,'ARR Change Log'!$I$3:$I$28,$A$41,'ARR Change Log'!$H$3:$H$28,$B55)</f>
        <v>0</v>
      </c>
      <c r="U55" s="9">
        <f>SUMIFS('ARR Change Log'!$F$3:$F$28,'ARR Change Log'!$J$3:$J$28,'ARR Metrics'!U$3,'ARR Change Log'!$I$3:$I$28,$A$41,'ARR Change Log'!$H$3:$H$28,$A55)+SUMIFS('ARR Change Log'!$F$3:$F$28,'ARR Change Log'!$J$3:$J$28,'ARR Metrics'!U$3,'ARR Change Log'!$I$3:$I$28,$A$41,'ARR Change Log'!$H$3:$H$28,$B55)</f>
        <v>0</v>
      </c>
      <c r="V55" s="9">
        <f>SUMIFS('ARR Change Log'!$F$3:$F$28,'ARR Change Log'!$J$3:$J$28,'ARR Metrics'!V$3,'ARR Change Log'!$I$3:$I$28,$A$41,'ARR Change Log'!$H$3:$H$28,$A55)+SUMIFS('ARR Change Log'!$F$3:$F$28,'ARR Change Log'!$J$3:$J$28,'ARR Metrics'!V$3,'ARR Change Log'!$I$3:$I$28,$A$41,'ARR Change Log'!$H$3:$H$28,$B55)</f>
        <v>0</v>
      </c>
      <c r="W55" s="9">
        <f>SUMIFS('ARR Change Log'!$F$3:$F$28,'ARR Change Log'!$J$3:$J$28,'ARR Metrics'!W$3,'ARR Change Log'!$I$3:$I$28,$A$41,'ARR Change Log'!$H$3:$H$28,$A55)+SUMIFS('ARR Change Log'!$F$3:$F$28,'ARR Change Log'!$J$3:$J$28,'ARR Metrics'!W$3,'ARR Change Log'!$I$3:$I$28,$A$41,'ARR Change Log'!$H$3:$H$28,$B55)</f>
        <v>0</v>
      </c>
      <c r="X55" s="9">
        <f>SUMIFS('ARR Change Log'!$F$3:$F$28,'ARR Change Log'!$J$3:$J$28,'ARR Metrics'!X$3,'ARR Change Log'!$I$3:$I$28,$A$41,'ARR Change Log'!$H$3:$H$28,$A55)+SUMIFS('ARR Change Log'!$F$3:$F$28,'ARR Change Log'!$J$3:$J$28,'ARR Metrics'!X$3,'ARR Change Log'!$I$3:$I$28,$A$41,'ARR Change Log'!$H$3:$H$28,$B55)</f>
        <v>0</v>
      </c>
      <c r="Y55" s="9">
        <f>SUMIFS('ARR Change Log'!$F$3:$F$28,'ARR Change Log'!$J$3:$J$28,'ARR Metrics'!Y$3,'ARR Change Log'!$I$3:$I$28,$A$41,'ARR Change Log'!$H$3:$H$28,$A55)+SUMIFS('ARR Change Log'!$F$3:$F$28,'ARR Change Log'!$J$3:$J$28,'ARR Metrics'!Y$3,'ARR Change Log'!$I$3:$I$28,$A$41,'ARR Change Log'!$H$3:$H$28,$B55)</f>
        <v>0</v>
      </c>
      <c r="Z55" s="9">
        <f>SUMIFS('ARR Change Log'!$F$3:$F$28,'ARR Change Log'!$J$3:$J$28,'ARR Metrics'!Z$3,'ARR Change Log'!$I$3:$I$28,$A$41,'ARR Change Log'!$H$3:$H$28,$A55)+SUMIFS('ARR Change Log'!$F$3:$F$28,'ARR Change Log'!$J$3:$J$28,'ARR Metrics'!Z$3,'ARR Change Log'!$I$3:$I$28,$A$41,'ARR Change Log'!$H$3:$H$28,$B55)</f>
        <v>0</v>
      </c>
      <c r="AA55" s="9">
        <f>SUMIFS('ARR Change Log'!$F$3:$F$28,'ARR Change Log'!$J$3:$J$28,'ARR Metrics'!AA$3,'ARR Change Log'!$I$3:$I$28,$A$41,'ARR Change Log'!$H$3:$H$28,$A55)+SUMIFS('ARR Change Log'!$F$3:$F$28,'ARR Change Log'!$J$3:$J$28,'ARR Metrics'!AA$3,'ARR Change Log'!$I$3:$I$28,$A$41,'ARR Change Log'!$H$3:$H$28,$B55)</f>
        <v>0</v>
      </c>
      <c r="AB55" s="9">
        <f>SUMIFS('ARR Change Log'!$F$3:$F$28,'ARR Change Log'!$J$3:$J$28,'ARR Metrics'!AB$3,'ARR Change Log'!$I$3:$I$28,$A$41,'ARR Change Log'!$H$3:$H$28,$A55)+SUMIFS('ARR Change Log'!$F$3:$F$28,'ARR Change Log'!$J$3:$J$28,'ARR Metrics'!AB$3,'ARR Change Log'!$I$3:$I$28,$A$41,'ARR Change Log'!$H$3:$H$28,$B55)</f>
        <v>0</v>
      </c>
      <c r="AC55" s="9">
        <f>SUMIFS('ARR Change Log'!$F$3:$F$28,'ARR Change Log'!$J$3:$J$28,'ARR Metrics'!AC$3,'ARR Change Log'!$I$3:$I$28,$A$41,'ARR Change Log'!$H$3:$H$28,$A55)+SUMIFS('ARR Change Log'!$F$3:$F$28,'ARR Change Log'!$J$3:$J$28,'ARR Metrics'!AC$3,'ARR Change Log'!$I$3:$I$28,$A$41,'ARR Change Log'!$H$3:$H$28,$B55)</f>
        <v>0</v>
      </c>
      <c r="AD55" s="9">
        <f>SUMIFS('ARR Change Log'!$F$3:$F$28,'ARR Change Log'!$J$3:$J$28,'ARR Metrics'!AD$3,'ARR Change Log'!$I$3:$I$28,$A$41,'ARR Change Log'!$H$3:$H$28,$A55)+SUMIFS('ARR Change Log'!$F$3:$F$28,'ARR Change Log'!$J$3:$J$28,'ARR Metrics'!AD$3,'ARR Change Log'!$I$3:$I$28,$A$41,'ARR Change Log'!$H$3:$H$28,$B55)</f>
        <v>0</v>
      </c>
      <c r="AE55" s="9">
        <f>SUMIFS('ARR Change Log'!$F$3:$F$28,'ARR Change Log'!$J$3:$J$28,'ARR Metrics'!AE$3,'ARR Change Log'!$I$3:$I$28,$A$41,'ARR Change Log'!$H$3:$H$28,$A55)+SUMIFS('ARR Change Log'!$F$3:$F$28,'ARR Change Log'!$J$3:$J$28,'ARR Metrics'!AE$3,'ARR Change Log'!$I$3:$I$28,$A$41,'ARR Change Log'!$H$3:$H$28,$B55)</f>
        <v>0</v>
      </c>
      <c r="AF55" s="9">
        <f>SUMIFS('ARR Change Log'!$F$3:$F$28,'ARR Change Log'!$J$3:$J$28,'ARR Metrics'!AF$3,'ARR Change Log'!$I$3:$I$28,$A$41,'ARR Change Log'!$H$3:$H$28,$A55)+SUMIFS('ARR Change Log'!$F$3:$F$28,'ARR Change Log'!$J$3:$J$28,'ARR Metrics'!AF$3,'ARR Change Log'!$I$3:$I$28,$A$41,'ARR Change Log'!$H$3:$H$28,$B55)</f>
        <v>0</v>
      </c>
      <c r="AG55" s="9">
        <f>SUMIFS('ARR Change Log'!$F$3:$F$28,'ARR Change Log'!$J$3:$J$28,'ARR Metrics'!AG$3,'ARR Change Log'!$I$3:$I$28,$A$41,'ARR Change Log'!$H$3:$H$28,$A55)+SUMIFS('ARR Change Log'!$F$3:$F$28,'ARR Change Log'!$J$3:$J$28,'ARR Metrics'!AG$3,'ARR Change Log'!$I$3:$I$28,$A$41,'ARR Change Log'!$H$3:$H$28,$B55)</f>
        <v>0</v>
      </c>
      <c r="AH55" s="9">
        <f>SUMIFS('ARR Change Log'!$F$3:$F$28,'ARR Change Log'!$J$3:$J$28,'ARR Metrics'!AH$3,'ARR Change Log'!$I$3:$I$28,$A$41,'ARR Change Log'!$H$3:$H$28,$A55)+SUMIFS('ARR Change Log'!$F$3:$F$28,'ARR Change Log'!$J$3:$J$28,'ARR Metrics'!AH$3,'ARR Change Log'!$I$3:$I$28,$A$41,'ARR Change Log'!$H$3:$H$28,$B55)</f>
        <v>0</v>
      </c>
      <c r="AI55" s="9">
        <f>SUMIFS('ARR Change Log'!$F$3:$F$28,'ARR Change Log'!$J$3:$J$28,'ARR Metrics'!AI$3,'ARR Change Log'!$I$3:$I$28,$A$41,'ARR Change Log'!$H$3:$H$28,$A55)+SUMIFS('ARR Change Log'!$F$3:$F$28,'ARR Change Log'!$J$3:$J$28,'ARR Metrics'!AI$3,'ARR Change Log'!$I$3:$I$28,$A$41,'ARR Change Log'!$H$3:$H$28,$B55)</f>
        <v>0</v>
      </c>
      <c r="AJ55" s="9">
        <f>SUMIFS('ARR Change Log'!$F$3:$F$28,'ARR Change Log'!$J$3:$J$28,'ARR Metrics'!AJ$3,'ARR Change Log'!$I$3:$I$28,$A$41,'ARR Change Log'!$H$3:$H$28,$A55)+SUMIFS('ARR Change Log'!$F$3:$F$28,'ARR Change Log'!$J$3:$J$28,'ARR Metrics'!AJ$3,'ARR Change Log'!$I$3:$I$28,$A$41,'ARR Change Log'!$H$3:$H$28,$B55)</f>
        <v>0</v>
      </c>
      <c r="AK55" s="9">
        <f>SUMIFS('ARR Change Log'!$F$3:$F$28,'ARR Change Log'!$J$3:$J$28,'ARR Metrics'!AK$3,'ARR Change Log'!$I$3:$I$28,$A$41,'ARR Change Log'!$H$3:$H$28,$A55)+SUMIFS('ARR Change Log'!$F$3:$F$28,'ARR Change Log'!$J$3:$J$28,'ARR Metrics'!AK$3,'ARR Change Log'!$I$3:$I$28,$A$41,'ARR Change Log'!$H$3:$H$28,$B55)</f>
        <v>0</v>
      </c>
      <c r="AL55" s="9">
        <f>SUMIFS('ARR Change Log'!$F$3:$F$28,'ARR Change Log'!$J$3:$J$28,'ARR Metrics'!AL$3,'ARR Change Log'!$I$3:$I$28,$A$41,'ARR Change Log'!$H$3:$H$28,$A55)+SUMIFS('ARR Change Log'!$F$3:$F$28,'ARR Change Log'!$J$3:$J$28,'ARR Metrics'!AL$3,'ARR Change Log'!$I$3:$I$28,$A$41,'ARR Change Log'!$H$3:$H$28,$B55)</f>
        <v>0</v>
      </c>
      <c r="AM55" s="9">
        <f>SUMIFS('ARR Change Log'!$F$3:$F$28,'ARR Change Log'!$J$3:$J$28,'ARR Metrics'!AM$3,'ARR Change Log'!$I$3:$I$28,$A$41,'ARR Change Log'!$H$3:$H$28,$A55)+SUMIFS('ARR Change Log'!$F$3:$F$28,'ARR Change Log'!$J$3:$J$28,'ARR Metrics'!AM$3,'ARR Change Log'!$I$3:$I$28,$A$41,'ARR Change Log'!$H$3:$H$28,$B55)</f>
        <v>0</v>
      </c>
    </row>
    <row r="56" ht="14.25" customHeight="1">
      <c r="A56" s="3" t="s">
        <v>19</v>
      </c>
      <c r="B56" s="3"/>
      <c r="C56" s="8" t="s">
        <v>14</v>
      </c>
      <c r="D56" s="9">
        <f>SUMIFS('ARR Change Log'!$F$3:$F$28,'ARR Change Log'!$J$3:$J$28,'ARR Metrics'!D$3,'ARR Change Log'!$I$3:$I$28,$A$41,'ARR Change Log'!$H$3:$H$28,$A56)</f>
        <v>0</v>
      </c>
      <c r="E56" s="9">
        <f>SUMIFS('ARR Change Log'!$F$3:$F$28,'ARR Change Log'!$J$3:$J$28,'ARR Metrics'!E$3,'ARR Change Log'!$I$3:$I$28,$A$41,'ARR Change Log'!$H$3:$H$28,$A56)</f>
        <v>0</v>
      </c>
      <c r="F56" s="9">
        <f>SUMIFS('ARR Change Log'!$F$3:$F$28,'ARR Change Log'!$J$3:$J$28,'ARR Metrics'!F$3,'ARR Change Log'!$I$3:$I$28,$A$41,'ARR Change Log'!$H$3:$H$28,$A56)</f>
        <v>0</v>
      </c>
      <c r="G56" s="9">
        <f>SUMIFS('ARR Change Log'!$F$3:$F$28,'ARR Change Log'!$J$3:$J$28,'ARR Metrics'!G$3,'ARR Change Log'!$I$3:$I$28,$A$41,'ARR Change Log'!$H$3:$H$28,$A56)</f>
        <v>0</v>
      </c>
      <c r="H56" s="9">
        <f>SUMIFS('ARR Change Log'!$F$3:$F$28,'ARR Change Log'!$J$3:$J$28,'ARR Metrics'!H$3,'ARR Change Log'!$I$3:$I$28,$A$41,'ARR Change Log'!$H$3:$H$28,$A56)</f>
        <v>0</v>
      </c>
      <c r="I56" s="9">
        <f>SUMIFS('ARR Change Log'!$F$3:$F$28,'ARR Change Log'!$J$3:$J$28,'ARR Metrics'!I$3,'ARR Change Log'!$I$3:$I$28,$A$41,'ARR Change Log'!$H$3:$H$28,$A56)</f>
        <v>0</v>
      </c>
      <c r="J56" s="9">
        <f>SUMIFS('ARR Change Log'!$F$3:$F$28,'ARR Change Log'!$J$3:$J$28,'ARR Metrics'!J$3,'ARR Change Log'!$I$3:$I$28,$A$41,'ARR Change Log'!$H$3:$H$28,$A56)</f>
        <v>0</v>
      </c>
      <c r="K56" s="9">
        <f>SUMIFS('ARR Change Log'!$F$3:$F$28,'ARR Change Log'!$J$3:$J$28,'ARR Metrics'!K$3,'ARR Change Log'!$I$3:$I$28,$A$41,'ARR Change Log'!$H$3:$H$28,$A56)</f>
        <v>0</v>
      </c>
      <c r="L56" s="9">
        <f>SUMIFS('ARR Change Log'!$F$3:$F$28,'ARR Change Log'!$J$3:$J$28,'ARR Metrics'!L$3,'ARR Change Log'!$I$3:$I$28,$A$41,'ARR Change Log'!$H$3:$H$28,$A56)</f>
        <v>0</v>
      </c>
      <c r="M56" s="9">
        <f>SUMIFS('ARR Change Log'!$F$3:$F$28,'ARR Change Log'!$J$3:$J$28,'ARR Metrics'!M$3,'ARR Change Log'!$I$3:$I$28,$A$41,'ARR Change Log'!$H$3:$H$28,$A56)</f>
        <v>0</v>
      </c>
      <c r="N56" s="9">
        <f>SUMIFS('ARR Change Log'!$F$3:$F$28,'ARR Change Log'!$J$3:$J$28,'ARR Metrics'!N$3,'ARR Change Log'!$I$3:$I$28,$A$41,'ARR Change Log'!$H$3:$H$28,$A56)</f>
        <v>0</v>
      </c>
      <c r="O56" s="9">
        <f>SUMIFS('ARR Change Log'!$F$3:$F$28,'ARR Change Log'!$J$3:$J$28,'ARR Metrics'!O$3,'ARR Change Log'!$I$3:$I$28,$A$41,'ARR Change Log'!$H$3:$H$28,$A56)</f>
        <v>0</v>
      </c>
      <c r="P56" s="9">
        <f>SUMIFS('ARR Change Log'!$F$3:$F$28,'ARR Change Log'!$J$3:$J$28,'ARR Metrics'!P$3,'ARR Change Log'!$I$3:$I$28,$A$41,'ARR Change Log'!$H$3:$H$28,$A56)</f>
        <v>0</v>
      </c>
      <c r="Q56" s="9">
        <f>SUMIFS('ARR Change Log'!$F$3:$F$28,'ARR Change Log'!$J$3:$J$28,'ARR Metrics'!Q$3,'ARR Change Log'!$I$3:$I$28,$A$41,'ARR Change Log'!$H$3:$H$28,$A56)</f>
        <v>0</v>
      </c>
      <c r="R56" s="9">
        <f>SUMIFS('ARR Change Log'!$F$3:$F$28,'ARR Change Log'!$J$3:$J$28,'ARR Metrics'!R$3,'ARR Change Log'!$I$3:$I$28,$A$41,'ARR Change Log'!$H$3:$H$28,$A56)</f>
        <v>0</v>
      </c>
      <c r="S56" s="9">
        <f>SUMIFS('ARR Change Log'!$F$3:$F$28,'ARR Change Log'!$J$3:$J$28,'ARR Metrics'!S$3,'ARR Change Log'!$I$3:$I$28,$A$41,'ARR Change Log'!$H$3:$H$28,$A56)</f>
        <v>0</v>
      </c>
      <c r="T56" s="9">
        <f>SUMIFS('ARR Change Log'!$F$3:$F$28,'ARR Change Log'!$J$3:$J$28,'ARR Metrics'!T$3,'ARR Change Log'!$I$3:$I$28,$A$41,'ARR Change Log'!$H$3:$H$28,$A56)</f>
        <v>0</v>
      </c>
      <c r="U56" s="9">
        <f>SUMIFS('ARR Change Log'!$F$3:$F$28,'ARR Change Log'!$J$3:$J$28,'ARR Metrics'!U$3,'ARR Change Log'!$I$3:$I$28,$A$41,'ARR Change Log'!$H$3:$H$28,$A56)</f>
        <v>0</v>
      </c>
      <c r="V56" s="9">
        <f>SUMIFS('ARR Change Log'!$F$3:$F$28,'ARR Change Log'!$J$3:$J$28,'ARR Metrics'!V$3,'ARR Change Log'!$I$3:$I$28,$A$41,'ARR Change Log'!$H$3:$H$28,$A56)</f>
        <v>0</v>
      </c>
      <c r="W56" s="9">
        <f>SUMIFS('ARR Change Log'!$F$3:$F$28,'ARR Change Log'!$J$3:$J$28,'ARR Metrics'!W$3,'ARR Change Log'!$I$3:$I$28,$A$41,'ARR Change Log'!$H$3:$H$28,$A56)</f>
        <v>0</v>
      </c>
      <c r="X56" s="9">
        <f>SUMIFS('ARR Change Log'!$F$3:$F$28,'ARR Change Log'!$J$3:$J$28,'ARR Metrics'!X$3,'ARR Change Log'!$I$3:$I$28,$A$41,'ARR Change Log'!$H$3:$H$28,$A56)</f>
        <v>0</v>
      </c>
      <c r="Y56" s="9">
        <f>SUMIFS('ARR Change Log'!$F$3:$F$28,'ARR Change Log'!$J$3:$J$28,'ARR Metrics'!Y$3,'ARR Change Log'!$I$3:$I$28,$A$41,'ARR Change Log'!$H$3:$H$28,$A56)</f>
        <v>0</v>
      </c>
      <c r="Z56" s="9">
        <f>SUMIFS('ARR Change Log'!$F$3:$F$28,'ARR Change Log'!$J$3:$J$28,'ARR Metrics'!Z$3,'ARR Change Log'!$I$3:$I$28,$A$41,'ARR Change Log'!$H$3:$H$28,$A56)</f>
        <v>0</v>
      </c>
      <c r="AA56" s="9">
        <f>SUMIFS('ARR Change Log'!$F$3:$F$28,'ARR Change Log'!$J$3:$J$28,'ARR Metrics'!AA$3,'ARR Change Log'!$I$3:$I$28,$A$41,'ARR Change Log'!$H$3:$H$28,$A56)</f>
        <v>0</v>
      </c>
      <c r="AB56" s="9">
        <f>SUMIFS('ARR Change Log'!$F$3:$F$28,'ARR Change Log'!$J$3:$J$28,'ARR Metrics'!AB$3,'ARR Change Log'!$I$3:$I$28,$A$41,'ARR Change Log'!$H$3:$H$28,$A56)</f>
        <v>0</v>
      </c>
      <c r="AC56" s="9">
        <f>SUMIFS('ARR Change Log'!$F$3:$F$28,'ARR Change Log'!$J$3:$J$28,'ARR Metrics'!AC$3,'ARR Change Log'!$I$3:$I$28,$A$41,'ARR Change Log'!$H$3:$H$28,$A56)</f>
        <v>0</v>
      </c>
      <c r="AD56" s="9">
        <f>SUMIFS('ARR Change Log'!$F$3:$F$28,'ARR Change Log'!$J$3:$J$28,'ARR Metrics'!AD$3,'ARR Change Log'!$I$3:$I$28,$A$41,'ARR Change Log'!$H$3:$H$28,$A56)</f>
        <v>0</v>
      </c>
      <c r="AE56" s="9">
        <f>SUMIFS('ARR Change Log'!$F$3:$F$28,'ARR Change Log'!$J$3:$J$28,'ARR Metrics'!AE$3,'ARR Change Log'!$I$3:$I$28,$A$41,'ARR Change Log'!$H$3:$H$28,$A56)</f>
        <v>0</v>
      </c>
      <c r="AF56" s="9">
        <f>SUMIFS('ARR Change Log'!$F$3:$F$28,'ARR Change Log'!$J$3:$J$28,'ARR Metrics'!AF$3,'ARR Change Log'!$I$3:$I$28,$A$41,'ARR Change Log'!$H$3:$H$28,$A56)</f>
        <v>0</v>
      </c>
      <c r="AG56" s="9">
        <f>SUMIFS('ARR Change Log'!$F$3:$F$28,'ARR Change Log'!$J$3:$J$28,'ARR Metrics'!AG$3,'ARR Change Log'!$I$3:$I$28,$A$41,'ARR Change Log'!$H$3:$H$28,$A56)</f>
        <v>0</v>
      </c>
      <c r="AH56" s="9">
        <f>SUMIFS('ARR Change Log'!$F$3:$F$28,'ARR Change Log'!$J$3:$J$28,'ARR Metrics'!AH$3,'ARR Change Log'!$I$3:$I$28,$A$41,'ARR Change Log'!$H$3:$H$28,$A56)</f>
        <v>0</v>
      </c>
      <c r="AI56" s="9">
        <f>SUMIFS('ARR Change Log'!$F$3:$F$28,'ARR Change Log'!$J$3:$J$28,'ARR Metrics'!AI$3,'ARR Change Log'!$I$3:$I$28,$A$41,'ARR Change Log'!$H$3:$H$28,$A56)</f>
        <v>0</v>
      </c>
      <c r="AJ56" s="9">
        <f>SUMIFS('ARR Change Log'!$F$3:$F$28,'ARR Change Log'!$J$3:$J$28,'ARR Metrics'!AJ$3,'ARR Change Log'!$I$3:$I$28,$A$41,'ARR Change Log'!$H$3:$H$28,$A56)</f>
        <v>0</v>
      </c>
      <c r="AK56" s="9">
        <f>SUMIFS('ARR Change Log'!$F$3:$F$28,'ARR Change Log'!$J$3:$J$28,'ARR Metrics'!AK$3,'ARR Change Log'!$I$3:$I$28,$A$41,'ARR Change Log'!$H$3:$H$28,$A56)</f>
        <v>0</v>
      </c>
      <c r="AL56" s="9">
        <f>SUMIFS('ARR Change Log'!$F$3:$F$28,'ARR Change Log'!$J$3:$J$28,'ARR Metrics'!AL$3,'ARR Change Log'!$I$3:$I$28,$A$41,'ARR Change Log'!$H$3:$H$28,$A56)</f>
        <v>0</v>
      </c>
      <c r="AM56" s="9">
        <f>SUMIFS('ARR Change Log'!$F$3:$F$28,'ARR Change Log'!$J$3:$J$28,'ARR Metrics'!AM$3,'ARR Change Log'!$I$3:$I$28,$A$41,'ARR Change Log'!$H$3:$H$28,$A56)</f>
        <v>0</v>
      </c>
    </row>
    <row r="57" ht="14.25" customHeight="1">
      <c r="C57" s="10" t="s">
        <v>15</v>
      </c>
      <c r="D57" s="11">
        <f t="shared" ref="D57:AM57" si="22">SUM(D53:D56)</f>
        <v>0</v>
      </c>
      <c r="E57" s="11">
        <f t="shared" si="22"/>
        <v>0</v>
      </c>
      <c r="F57" s="11">
        <f t="shared" si="22"/>
        <v>0</v>
      </c>
      <c r="G57" s="11">
        <f t="shared" si="22"/>
        <v>0</v>
      </c>
      <c r="H57" s="11">
        <f t="shared" si="22"/>
        <v>0</v>
      </c>
      <c r="I57" s="11">
        <f t="shared" si="22"/>
        <v>0</v>
      </c>
      <c r="J57" s="11">
        <f t="shared" si="22"/>
        <v>0</v>
      </c>
      <c r="K57" s="11">
        <f t="shared" si="22"/>
        <v>0</v>
      </c>
      <c r="L57" s="11">
        <f t="shared" si="22"/>
        <v>0</v>
      </c>
      <c r="M57" s="11">
        <f t="shared" si="22"/>
        <v>25000</v>
      </c>
      <c r="N57" s="11">
        <f t="shared" si="22"/>
        <v>25000</v>
      </c>
      <c r="O57" s="11">
        <f t="shared" si="22"/>
        <v>25000</v>
      </c>
      <c r="P57" s="11">
        <f t="shared" si="22"/>
        <v>25000</v>
      </c>
      <c r="Q57" s="11">
        <f t="shared" si="22"/>
        <v>25000</v>
      </c>
      <c r="R57" s="11">
        <f t="shared" si="22"/>
        <v>25000</v>
      </c>
      <c r="S57" s="11">
        <f t="shared" si="22"/>
        <v>25000</v>
      </c>
      <c r="T57" s="11">
        <f t="shared" si="22"/>
        <v>25000</v>
      </c>
      <c r="U57" s="11">
        <f t="shared" si="22"/>
        <v>25000</v>
      </c>
      <c r="V57" s="11">
        <f t="shared" si="22"/>
        <v>25000</v>
      </c>
      <c r="W57" s="11">
        <f t="shared" si="22"/>
        <v>25000</v>
      </c>
      <c r="X57" s="11">
        <f t="shared" si="22"/>
        <v>25000</v>
      </c>
      <c r="Y57" s="11">
        <f t="shared" si="22"/>
        <v>25000</v>
      </c>
      <c r="Z57" s="11">
        <f t="shared" si="22"/>
        <v>25000</v>
      </c>
      <c r="AA57" s="11">
        <f t="shared" si="22"/>
        <v>25000</v>
      </c>
      <c r="AB57" s="11">
        <f t="shared" si="22"/>
        <v>25000</v>
      </c>
      <c r="AC57" s="11">
        <f t="shared" si="22"/>
        <v>25000</v>
      </c>
      <c r="AD57" s="11">
        <f t="shared" si="22"/>
        <v>25000</v>
      </c>
      <c r="AE57" s="11">
        <f t="shared" si="22"/>
        <v>25000</v>
      </c>
      <c r="AF57" s="11">
        <f t="shared" si="22"/>
        <v>25000</v>
      </c>
      <c r="AG57" s="11">
        <f t="shared" si="22"/>
        <v>25000</v>
      </c>
      <c r="AH57" s="11">
        <f t="shared" si="22"/>
        <v>25000</v>
      </c>
      <c r="AI57" s="11">
        <f t="shared" si="22"/>
        <v>25000</v>
      </c>
      <c r="AJ57" s="11">
        <f t="shared" si="22"/>
        <v>25000</v>
      </c>
      <c r="AK57" s="11">
        <f t="shared" si="22"/>
        <v>25000</v>
      </c>
      <c r="AL57" s="11">
        <f t="shared" si="22"/>
        <v>25000</v>
      </c>
      <c r="AM57" s="11">
        <f t="shared" si="22"/>
        <v>25000</v>
      </c>
      <c r="AO57" s="9">
        <v>-4963806.240033903</v>
      </c>
    </row>
    <row r="58" ht="14.25" customHeight="1"/>
    <row r="59" ht="14.25" customHeight="1">
      <c r="A59" s="3" t="s">
        <v>24</v>
      </c>
      <c r="C59" s="4" t="s">
        <v>25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ht="14.25" customHeight="1">
      <c r="C60" s="6" t="s">
        <v>3</v>
      </c>
      <c r="D60" s="7">
        <f>COUNTIFS('Contract Database'!$I$11:$I$48,"&lt;="&amp;D$3,'Contract Database'!$L$11:$L$48,"&gt;="&amp;D$3,'Contract Database'!$U$11:$U$48,'ARR Metrics'!$A$59)</f>
        <v>0</v>
      </c>
      <c r="E60" s="7">
        <f>COUNTIFS('Contract Database'!$I$11:$I$48,"&lt;="&amp;E$3,'Contract Database'!$L$11:$L$48,"&gt;="&amp;E$3,'Contract Database'!$U$11:$U$48,'ARR Metrics'!$A$59)</f>
        <v>0</v>
      </c>
      <c r="F60" s="7">
        <f>COUNTIFS('Contract Database'!$I$11:$I$48,"&lt;="&amp;F$3,'Contract Database'!$L$11:$L$48,"&gt;="&amp;F$3,'Contract Database'!$U$11:$U$48,'ARR Metrics'!$A$59)</f>
        <v>0</v>
      </c>
      <c r="G60" s="7">
        <f>COUNTIFS('Contract Database'!$I$11:$I$48,"&lt;="&amp;G$3,'Contract Database'!$L$11:$L$48,"&gt;="&amp;G$3,'Contract Database'!$U$11:$U$48,'ARR Metrics'!$A$59)</f>
        <v>0</v>
      </c>
      <c r="H60" s="7">
        <f>COUNTIFS('Contract Database'!$I$11:$I$48,"&lt;="&amp;H$3,'Contract Database'!$L$11:$L$48,"&gt;="&amp;H$3,'Contract Database'!$U$11:$U$48,'ARR Metrics'!$A$59)</f>
        <v>0</v>
      </c>
      <c r="I60" s="7">
        <f>COUNTIFS('Contract Database'!$I$11:$I$48,"&lt;="&amp;I$3,'Contract Database'!$L$11:$L$48,"&gt;="&amp;I$3,'Contract Database'!$U$11:$U$48,'ARR Metrics'!$A$59)</f>
        <v>0</v>
      </c>
      <c r="J60" s="7">
        <f>COUNTIFS('Contract Database'!$I$11:$I$48,"&lt;="&amp;J$3,'Contract Database'!$L$11:$L$48,"&gt;="&amp;J$3,'Contract Database'!$U$11:$U$48,'ARR Metrics'!$A$59)</f>
        <v>0</v>
      </c>
      <c r="K60" s="7">
        <f>COUNTIFS('Contract Database'!$I$11:$I$48,"&lt;="&amp;K$3,'Contract Database'!$L$11:$L$48,"&gt;="&amp;K$3,'Contract Database'!$U$11:$U$48,'ARR Metrics'!$A$59)</f>
        <v>0</v>
      </c>
      <c r="L60" s="7">
        <f>COUNTIFS('Contract Database'!$I$11:$I$48,"&lt;="&amp;L$3,'Contract Database'!$L$11:$L$48,"&gt;="&amp;L$3,'Contract Database'!$U$11:$U$48,'ARR Metrics'!$A$59)</f>
        <v>0</v>
      </c>
      <c r="M60" s="7">
        <f>COUNTIFS('Contract Database'!$I$11:$I$48,"&lt;="&amp;M$3,'Contract Database'!$L$11:$L$48,"&gt;="&amp;M$3,'Contract Database'!$U$11:$U$48,'ARR Metrics'!$A$59)</f>
        <v>0</v>
      </c>
      <c r="N60" s="7">
        <f>COUNTIFS('Contract Database'!$I$11:$I$48,"&lt;="&amp;N$3,'Contract Database'!$L$11:$L$48,"&gt;="&amp;N$3,'Contract Database'!$U$11:$U$48,'ARR Metrics'!$A$59)</f>
        <v>0</v>
      </c>
      <c r="O60" s="7">
        <f>COUNTIFS('Contract Database'!$I$11:$I$48,"&lt;="&amp;O$3,'Contract Database'!$L$11:$L$48,"&gt;="&amp;O$3,'Contract Database'!$U$11:$U$48,'ARR Metrics'!$A$59)</f>
        <v>0</v>
      </c>
      <c r="P60" s="7">
        <f>COUNTIFS('Contract Database'!$I$11:$I$48,"&lt;="&amp;P$3,'Contract Database'!$L$11:$L$48,"&gt;="&amp;P$3,'Contract Database'!$U$11:$U$48,'ARR Metrics'!$A$59)</f>
        <v>0</v>
      </c>
      <c r="Q60" s="7">
        <f>COUNTIFS('Contract Database'!$I$11:$I$48,"&lt;="&amp;Q$3,'Contract Database'!$L$11:$L$48,"&gt;="&amp;Q$3,'Contract Database'!$U$11:$U$48,'ARR Metrics'!$A$59)</f>
        <v>0</v>
      </c>
      <c r="R60" s="7">
        <f>COUNTIFS('Contract Database'!$I$11:$I$48,"&lt;="&amp;R$3,'Contract Database'!$L$11:$L$48,"&gt;="&amp;R$3,'Contract Database'!$U$11:$U$48,'ARR Metrics'!$A$59)</f>
        <v>0</v>
      </c>
      <c r="S60" s="7">
        <f>COUNTIFS('Contract Database'!$I$11:$I$48,"&lt;="&amp;S$3,'Contract Database'!$L$11:$L$48,"&gt;="&amp;S$3,'Contract Database'!$U$11:$U$48,'ARR Metrics'!$A$59)</f>
        <v>0</v>
      </c>
      <c r="T60" s="7">
        <f>COUNTIFS('Contract Database'!$I$11:$I$48,"&lt;="&amp;T$3,'Contract Database'!$L$11:$L$48,"&gt;="&amp;T$3,'Contract Database'!$U$11:$U$48,'ARR Metrics'!$A$59)</f>
        <v>0</v>
      </c>
      <c r="U60" s="7">
        <f>COUNTIFS('Contract Database'!$I$11:$I$48,"&lt;="&amp;U$3,'Contract Database'!$L$11:$L$48,"&gt;="&amp;U$3,'Contract Database'!$U$11:$U$48,'ARR Metrics'!$A$59)</f>
        <v>0</v>
      </c>
      <c r="V60" s="7">
        <f>COUNTIFS('Contract Database'!$I$11:$I$48,"&lt;="&amp;V$3,'Contract Database'!$L$11:$L$48,"&gt;="&amp;V$3,'Contract Database'!$U$11:$U$48,'ARR Metrics'!$A$59)</f>
        <v>0</v>
      </c>
      <c r="W60" s="7">
        <f>COUNTIFS('Contract Database'!$I$11:$I$48,"&lt;="&amp;W$3,'Contract Database'!$L$11:$L$48,"&gt;="&amp;W$3,'Contract Database'!$U$11:$U$48,'ARR Metrics'!$A$59)</f>
        <v>0</v>
      </c>
      <c r="X60" s="7">
        <f>COUNTIFS('Contract Database'!$I$11:$I$48,"&lt;="&amp;X$3,'Contract Database'!$L$11:$L$48,"&gt;="&amp;X$3,'Contract Database'!$U$11:$U$48,'ARR Metrics'!$A$59)</f>
        <v>0</v>
      </c>
      <c r="Y60" s="7">
        <f>COUNTIFS('Contract Database'!$I$11:$I$48,"&lt;="&amp;Y$3,'Contract Database'!$L$11:$L$48,"&gt;="&amp;Y$3,'Contract Database'!$U$11:$U$48,'ARR Metrics'!$A$59)</f>
        <v>0</v>
      </c>
      <c r="Z60" s="7">
        <f>COUNTIFS('Contract Database'!$I$11:$I$48,"&lt;="&amp;Z$3,'Contract Database'!$L$11:$L$48,"&gt;="&amp;Z$3,'Contract Database'!$U$11:$U$48,'ARR Metrics'!$A$59)</f>
        <v>0</v>
      </c>
      <c r="AA60" s="7">
        <f>COUNTIFS('Contract Database'!$I$11:$I$48,"&lt;="&amp;AA$3,'Contract Database'!$L$11:$L$48,"&gt;="&amp;AA$3,'Contract Database'!$U$11:$U$48,'ARR Metrics'!$A$59)</f>
        <v>0</v>
      </c>
      <c r="AB60" s="7">
        <f>COUNTIFS('Contract Database'!$I$11:$I$48,"&lt;="&amp;AB$3,'Contract Database'!$L$11:$L$48,"&gt;="&amp;AB$3,'Contract Database'!$U$11:$U$48,'ARR Metrics'!$A$59)</f>
        <v>0</v>
      </c>
      <c r="AC60" s="7">
        <f>COUNTIFS('Contract Database'!$I$11:$I$48,"&lt;="&amp;AC$3,'Contract Database'!$L$11:$L$48,"&gt;="&amp;AC$3,'Contract Database'!$U$11:$U$48,'ARR Metrics'!$A$59)</f>
        <v>0</v>
      </c>
      <c r="AD60" s="7">
        <f>COUNTIFS('Contract Database'!$I$11:$I$48,"&lt;="&amp;AD$3,'Contract Database'!$L$11:$L$48,"&gt;="&amp;AD$3,'Contract Database'!$U$11:$U$48,'ARR Metrics'!$A$59)</f>
        <v>0</v>
      </c>
      <c r="AE60" s="7">
        <f>COUNTIFS('Contract Database'!$I$11:$I$48,"&lt;="&amp;AE$3,'Contract Database'!$L$11:$L$48,"&gt;="&amp;AE$3,'Contract Database'!$U$11:$U$48,'ARR Metrics'!$A$59)</f>
        <v>0</v>
      </c>
      <c r="AF60" s="7">
        <f>COUNTIFS('Contract Database'!$I$11:$I$48,"&lt;="&amp;AF$3,'Contract Database'!$L$11:$L$48,"&gt;="&amp;AF$3,'Contract Database'!$U$11:$U$48,'ARR Metrics'!$A$59)</f>
        <v>0</v>
      </c>
      <c r="AG60" s="7">
        <f>COUNTIFS('Contract Database'!$I$11:$I$48,"&lt;="&amp;AG$3,'Contract Database'!$L$11:$L$48,"&gt;="&amp;AG$3,'Contract Database'!$U$11:$U$48,'ARR Metrics'!$A$59)</f>
        <v>0</v>
      </c>
      <c r="AH60" s="7">
        <f>COUNTIFS('Contract Database'!$I$11:$I$48,"&lt;="&amp;AH$3,'Contract Database'!$L$11:$L$48,"&gt;="&amp;AH$3,'Contract Database'!$U$11:$U$48,'ARR Metrics'!$A$59)</f>
        <v>0</v>
      </c>
      <c r="AI60" s="7">
        <f>COUNTIFS('Contract Database'!$I$11:$I$48,"&lt;="&amp;AI$3,'Contract Database'!$L$11:$L$48,"&gt;="&amp;AI$3,'Contract Database'!$U$11:$U$48,'ARR Metrics'!$A$59)</f>
        <v>0</v>
      </c>
      <c r="AJ60" s="7">
        <f>COUNTIFS('Contract Database'!$I$11:$I$48,"&lt;="&amp;AJ$3,'Contract Database'!$L$11:$L$48,"&gt;="&amp;AJ$3,'Contract Database'!$U$11:$U$48,'ARR Metrics'!$A$59)</f>
        <v>0</v>
      </c>
      <c r="AK60" s="7">
        <f>COUNTIFS('Contract Database'!$I$11:$I$48,"&lt;="&amp;AK$3,'Contract Database'!$L$11:$L$48,"&gt;="&amp;AK$3,'Contract Database'!$U$11:$U$48,'ARR Metrics'!$A$59)</f>
        <v>0</v>
      </c>
      <c r="AL60" s="7">
        <f>COUNTIFS('Contract Database'!$I$11:$I$48,"&lt;="&amp;AL$3,'Contract Database'!$L$11:$L$48,"&gt;="&amp;AL$3,'Contract Database'!$U$11:$U$48,'ARR Metrics'!$A$59)</f>
        <v>0</v>
      </c>
      <c r="AM60" s="7">
        <f>COUNTIFS('Contract Database'!$I$11:$I$48,"&lt;="&amp;AM$3,'Contract Database'!$L$11:$L$48,"&gt;="&amp;AM$3,'Contract Database'!$U$11:$U$48,'ARR Metrics'!$A$59)</f>
        <v>0</v>
      </c>
    </row>
    <row r="61" ht="14.25" customHeight="1">
      <c r="C61" s="8"/>
    </row>
    <row r="62" ht="14.25" customHeight="1">
      <c r="C62" s="6" t="s">
        <v>4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ht="14.25" customHeight="1">
      <c r="C63" s="8" t="s">
        <v>5</v>
      </c>
      <c r="D63" s="9">
        <v>0.0</v>
      </c>
      <c r="E63" s="9">
        <f t="shared" ref="E63:AM63" si="23">+D66</f>
        <v>0</v>
      </c>
      <c r="F63" s="9">
        <f t="shared" si="23"/>
        <v>0</v>
      </c>
      <c r="G63" s="9">
        <f t="shared" si="23"/>
        <v>0</v>
      </c>
      <c r="H63" s="9">
        <f t="shared" si="23"/>
        <v>0</v>
      </c>
      <c r="I63" s="9">
        <f t="shared" si="23"/>
        <v>0</v>
      </c>
      <c r="J63" s="9">
        <f t="shared" si="23"/>
        <v>0</v>
      </c>
      <c r="K63" s="9">
        <f t="shared" si="23"/>
        <v>0</v>
      </c>
      <c r="L63" s="9">
        <f t="shared" si="23"/>
        <v>1</v>
      </c>
      <c r="M63" s="9">
        <f t="shared" si="23"/>
        <v>1</v>
      </c>
      <c r="N63" s="9">
        <f t="shared" si="23"/>
        <v>1</v>
      </c>
      <c r="O63" s="9">
        <f t="shared" si="23"/>
        <v>1</v>
      </c>
      <c r="P63" s="9">
        <f t="shared" si="23"/>
        <v>1</v>
      </c>
      <c r="Q63" s="9">
        <f t="shared" si="23"/>
        <v>1</v>
      </c>
      <c r="R63" s="9">
        <f t="shared" si="23"/>
        <v>1</v>
      </c>
      <c r="S63" s="9">
        <f t="shared" si="23"/>
        <v>1</v>
      </c>
      <c r="T63" s="9">
        <f t="shared" si="23"/>
        <v>1</v>
      </c>
      <c r="U63" s="9">
        <f t="shared" si="23"/>
        <v>1</v>
      </c>
      <c r="V63" s="9">
        <f t="shared" si="23"/>
        <v>1</v>
      </c>
      <c r="W63" s="9">
        <f t="shared" si="23"/>
        <v>1</v>
      </c>
      <c r="X63" s="9">
        <f t="shared" si="23"/>
        <v>1</v>
      </c>
      <c r="Y63" s="9">
        <f t="shared" si="23"/>
        <v>1</v>
      </c>
      <c r="Z63" s="9">
        <f t="shared" si="23"/>
        <v>1</v>
      </c>
      <c r="AA63" s="9">
        <f t="shared" si="23"/>
        <v>1</v>
      </c>
      <c r="AB63" s="9">
        <f t="shared" si="23"/>
        <v>1</v>
      </c>
      <c r="AC63" s="9">
        <f t="shared" si="23"/>
        <v>1</v>
      </c>
      <c r="AD63" s="9">
        <f t="shared" si="23"/>
        <v>1</v>
      </c>
      <c r="AE63" s="9">
        <f t="shared" si="23"/>
        <v>1</v>
      </c>
      <c r="AF63" s="9">
        <f t="shared" si="23"/>
        <v>1</v>
      </c>
      <c r="AG63" s="9">
        <f t="shared" si="23"/>
        <v>1</v>
      </c>
      <c r="AH63" s="9">
        <f t="shared" si="23"/>
        <v>1</v>
      </c>
      <c r="AI63" s="9">
        <f t="shared" si="23"/>
        <v>1</v>
      </c>
      <c r="AJ63" s="9">
        <f t="shared" si="23"/>
        <v>1</v>
      </c>
      <c r="AK63" s="9">
        <f t="shared" si="23"/>
        <v>1</v>
      </c>
      <c r="AL63" s="9">
        <f t="shared" si="23"/>
        <v>1</v>
      </c>
      <c r="AM63" s="9">
        <f t="shared" si="23"/>
        <v>1</v>
      </c>
    </row>
    <row r="64" ht="14.25" customHeight="1">
      <c r="A64" s="3" t="s">
        <v>18</v>
      </c>
      <c r="B64" s="3"/>
      <c r="C64" s="8" t="s">
        <v>6</v>
      </c>
      <c r="D64" s="9">
        <f>COUNTIFS('ARR Change Log'!$J$3:$J$28,'ARR Metrics'!D$3,'ARR Change Log'!$I$3:$I$28,$A$59,'ARR Change Log'!$H$3:$H$28,$A64)</f>
        <v>0</v>
      </c>
      <c r="E64" s="9">
        <f>COUNTIFS('ARR Change Log'!$J$3:$J$28,'ARR Metrics'!E$3,'ARR Change Log'!$I$3:$I$28,$A$59,'ARR Change Log'!$H$3:$H$28,$A64)</f>
        <v>0</v>
      </c>
      <c r="F64" s="9">
        <f>COUNTIFS('ARR Change Log'!$J$3:$J$28,'ARR Metrics'!F$3,'ARR Change Log'!$I$3:$I$28,$A$59,'ARR Change Log'!$H$3:$H$28,$A64)</f>
        <v>0</v>
      </c>
      <c r="G64" s="9">
        <f>COUNTIFS('ARR Change Log'!$J$3:$J$28,'ARR Metrics'!G$3,'ARR Change Log'!$I$3:$I$28,$A$59,'ARR Change Log'!$H$3:$H$28,$A64)</f>
        <v>0</v>
      </c>
      <c r="H64" s="9">
        <f>COUNTIFS('ARR Change Log'!$J$3:$J$28,'ARR Metrics'!H$3,'ARR Change Log'!$I$3:$I$28,$A$59,'ARR Change Log'!$H$3:$H$28,$A64)</f>
        <v>0</v>
      </c>
      <c r="I64" s="9">
        <f>COUNTIFS('ARR Change Log'!$J$3:$J$28,'ARR Metrics'!I$3,'ARR Change Log'!$I$3:$I$28,$A$59,'ARR Change Log'!$H$3:$H$28,$A64)</f>
        <v>0</v>
      </c>
      <c r="J64" s="9">
        <f>COUNTIFS('ARR Change Log'!$J$3:$J$28,'ARR Metrics'!J$3,'ARR Change Log'!$I$3:$I$28,$A$59,'ARR Change Log'!$H$3:$H$28,$A64)</f>
        <v>0</v>
      </c>
      <c r="K64" s="9">
        <f>COUNTIFS('ARR Change Log'!$J$3:$J$28,'ARR Metrics'!K$3,'ARR Change Log'!$I$3:$I$28,$A$59,'ARR Change Log'!$H$3:$H$28,$A64)</f>
        <v>1</v>
      </c>
      <c r="L64" s="9">
        <f>COUNTIFS('ARR Change Log'!$J$3:$J$28,'ARR Metrics'!L$3,'ARR Change Log'!$I$3:$I$28,$A$59,'ARR Change Log'!$H$3:$H$28,$A64)</f>
        <v>0</v>
      </c>
      <c r="M64" s="9">
        <f>COUNTIFS('ARR Change Log'!$J$3:$J$28,'ARR Metrics'!M$3,'ARR Change Log'!$I$3:$I$28,$A$59,'ARR Change Log'!$H$3:$H$28,$A64)</f>
        <v>0</v>
      </c>
      <c r="N64" s="9">
        <f>COUNTIFS('ARR Change Log'!$J$3:$J$28,'ARR Metrics'!N$3,'ARR Change Log'!$I$3:$I$28,$A$59,'ARR Change Log'!$H$3:$H$28,$A64)</f>
        <v>0</v>
      </c>
      <c r="O64" s="9">
        <f>COUNTIFS('ARR Change Log'!$J$3:$J$28,'ARR Metrics'!O$3,'ARR Change Log'!$I$3:$I$28,$A$59,'ARR Change Log'!$H$3:$H$28,$A64)</f>
        <v>0</v>
      </c>
      <c r="P64" s="9">
        <f>COUNTIFS('ARR Change Log'!$J$3:$J$28,'ARR Metrics'!P$3,'ARR Change Log'!$I$3:$I$28,$A$59,'ARR Change Log'!$H$3:$H$28,$A64)</f>
        <v>0</v>
      </c>
      <c r="Q64" s="9">
        <f>COUNTIFS('ARR Change Log'!$J$3:$J$28,'ARR Metrics'!Q$3,'ARR Change Log'!$I$3:$I$28,$A$59,'ARR Change Log'!$H$3:$H$28,$A64)</f>
        <v>0</v>
      </c>
      <c r="R64" s="9">
        <f>COUNTIFS('ARR Change Log'!$J$3:$J$28,'ARR Metrics'!R$3,'ARR Change Log'!$I$3:$I$28,$A$59,'ARR Change Log'!$H$3:$H$28,$A64)</f>
        <v>0</v>
      </c>
      <c r="S64" s="9">
        <f>COUNTIFS('ARR Change Log'!$J$3:$J$28,'ARR Metrics'!S$3,'ARR Change Log'!$I$3:$I$28,$A$59,'ARR Change Log'!$H$3:$H$28,$A64)</f>
        <v>0</v>
      </c>
      <c r="T64" s="9">
        <f>COUNTIFS('ARR Change Log'!$J$3:$J$28,'ARR Metrics'!T$3,'ARR Change Log'!$I$3:$I$28,$A$59,'ARR Change Log'!$H$3:$H$28,$A64)</f>
        <v>0</v>
      </c>
      <c r="U64" s="9">
        <f>COUNTIFS('ARR Change Log'!$J$3:$J$28,'ARR Metrics'!U$3,'ARR Change Log'!$I$3:$I$28,$A$59,'ARR Change Log'!$H$3:$H$28,$A64)</f>
        <v>0</v>
      </c>
      <c r="V64" s="9">
        <f>COUNTIFS('ARR Change Log'!$J$3:$J$28,'ARR Metrics'!V$3,'ARR Change Log'!$I$3:$I$28,$A$59,'ARR Change Log'!$H$3:$H$28,$A64)</f>
        <v>0</v>
      </c>
      <c r="W64" s="9">
        <f>COUNTIFS('ARR Change Log'!$J$3:$J$28,'ARR Metrics'!W$3,'ARR Change Log'!$I$3:$I$28,$A$59,'ARR Change Log'!$H$3:$H$28,$A64)</f>
        <v>0</v>
      </c>
      <c r="X64" s="9">
        <f>COUNTIFS('ARR Change Log'!$J$3:$J$28,'ARR Metrics'!X$3,'ARR Change Log'!$I$3:$I$28,$A$59,'ARR Change Log'!$H$3:$H$28,$A64)</f>
        <v>0</v>
      </c>
      <c r="Y64" s="9">
        <f>COUNTIFS('ARR Change Log'!$J$3:$J$28,'ARR Metrics'!Y$3,'ARR Change Log'!$I$3:$I$28,$A$59,'ARR Change Log'!$H$3:$H$28,$A64)</f>
        <v>0</v>
      </c>
      <c r="Z64" s="9">
        <f>COUNTIFS('ARR Change Log'!$J$3:$J$28,'ARR Metrics'!Z$3,'ARR Change Log'!$I$3:$I$28,$A$59,'ARR Change Log'!$H$3:$H$28,$A64)</f>
        <v>0</v>
      </c>
      <c r="AA64" s="9">
        <f>COUNTIFS('ARR Change Log'!$J$3:$J$28,'ARR Metrics'!AA$3,'ARR Change Log'!$I$3:$I$28,$A$59,'ARR Change Log'!$H$3:$H$28,$A64)</f>
        <v>0</v>
      </c>
      <c r="AB64" s="9">
        <f>COUNTIFS('ARR Change Log'!$J$3:$J$28,'ARR Metrics'!AB$3,'ARR Change Log'!$I$3:$I$28,$A$59,'ARR Change Log'!$H$3:$H$28,$A64)</f>
        <v>0</v>
      </c>
      <c r="AC64" s="9">
        <f>COUNTIFS('ARR Change Log'!$J$3:$J$28,'ARR Metrics'!AC$3,'ARR Change Log'!$I$3:$I$28,$A$59,'ARR Change Log'!$H$3:$H$28,$A64)</f>
        <v>0</v>
      </c>
      <c r="AD64" s="9">
        <f>COUNTIFS('ARR Change Log'!$J$3:$J$28,'ARR Metrics'!AD$3,'ARR Change Log'!$I$3:$I$28,$A$59,'ARR Change Log'!$H$3:$H$28,$A64)</f>
        <v>0</v>
      </c>
      <c r="AE64" s="9">
        <f>COUNTIFS('ARR Change Log'!$J$3:$J$28,'ARR Metrics'!AE$3,'ARR Change Log'!$I$3:$I$28,$A$59,'ARR Change Log'!$H$3:$H$28,$A64)</f>
        <v>0</v>
      </c>
      <c r="AF64" s="9">
        <f>COUNTIFS('ARR Change Log'!$J$3:$J$28,'ARR Metrics'!AF$3,'ARR Change Log'!$I$3:$I$28,$A$59,'ARR Change Log'!$H$3:$H$28,$A64)</f>
        <v>0</v>
      </c>
      <c r="AG64" s="9">
        <f>COUNTIFS('ARR Change Log'!$J$3:$J$28,'ARR Metrics'!AG$3,'ARR Change Log'!$I$3:$I$28,$A$59,'ARR Change Log'!$H$3:$H$28,$A64)</f>
        <v>0</v>
      </c>
      <c r="AH64" s="9">
        <f>COUNTIFS('ARR Change Log'!$J$3:$J$28,'ARR Metrics'!AH$3,'ARR Change Log'!$I$3:$I$28,$A$59,'ARR Change Log'!$H$3:$H$28,$A64)</f>
        <v>0</v>
      </c>
      <c r="AI64" s="9">
        <f>COUNTIFS('ARR Change Log'!$J$3:$J$28,'ARR Metrics'!AI$3,'ARR Change Log'!$I$3:$I$28,$A$59,'ARR Change Log'!$H$3:$H$28,$A64)</f>
        <v>0</v>
      </c>
      <c r="AJ64" s="9">
        <f>COUNTIFS('ARR Change Log'!$J$3:$J$28,'ARR Metrics'!AJ$3,'ARR Change Log'!$I$3:$I$28,$A$59,'ARR Change Log'!$H$3:$H$28,$A64)</f>
        <v>0</v>
      </c>
      <c r="AK64" s="9">
        <f>COUNTIFS('ARR Change Log'!$J$3:$J$28,'ARR Metrics'!AK$3,'ARR Change Log'!$I$3:$I$28,$A$59,'ARR Change Log'!$H$3:$H$28,$A64)</f>
        <v>0</v>
      </c>
      <c r="AL64" s="9">
        <f>COUNTIFS('ARR Change Log'!$J$3:$J$28,'ARR Metrics'!AL$3,'ARR Change Log'!$I$3:$I$28,$A$59,'ARR Change Log'!$H$3:$H$28,$A64)</f>
        <v>0</v>
      </c>
      <c r="AM64" s="9">
        <f>COUNTIFS('ARR Change Log'!$J$3:$J$28,'ARR Metrics'!AM$3,'ARR Change Log'!$I$3:$I$28,$A$59,'ARR Change Log'!$H$3:$H$28,$A64)</f>
        <v>0</v>
      </c>
    </row>
    <row r="65" ht="14.25" customHeight="1">
      <c r="A65" s="3" t="s">
        <v>19</v>
      </c>
      <c r="B65" s="3"/>
      <c r="C65" s="8" t="s">
        <v>7</v>
      </c>
      <c r="D65" s="9">
        <f>-COUNTIFS('ARR Change Log'!$J$3:$J$28,'ARR Metrics'!D$3,'ARR Change Log'!$I$3:$I$28,$A$59,'ARR Change Log'!$H$3:$H$28,$A65)</f>
        <v>0</v>
      </c>
      <c r="E65" s="9">
        <f>-COUNTIFS('ARR Change Log'!$J$3:$J$28,'ARR Metrics'!E$3,'ARR Change Log'!$I$3:$I$28,$A$59,'ARR Change Log'!$H$3:$H$28,$A65)</f>
        <v>0</v>
      </c>
      <c r="F65" s="9">
        <f>-COUNTIFS('ARR Change Log'!$J$3:$J$28,'ARR Metrics'!F$3,'ARR Change Log'!$I$3:$I$28,$A$59,'ARR Change Log'!$H$3:$H$28,$A65)</f>
        <v>0</v>
      </c>
      <c r="G65" s="9">
        <f>-COUNTIFS('ARR Change Log'!$J$3:$J$28,'ARR Metrics'!G$3,'ARR Change Log'!$I$3:$I$28,$A$59,'ARR Change Log'!$H$3:$H$28,$A65)</f>
        <v>0</v>
      </c>
      <c r="H65" s="9">
        <f>-COUNTIFS('ARR Change Log'!$J$3:$J$28,'ARR Metrics'!H$3,'ARR Change Log'!$I$3:$I$28,$A$59,'ARR Change Log'!$H$3:$H$28,$A65)</f>
        <v>0</v>
      </c>
      <c r="I65" s="9">
        <f>-COUNTIFS('ARR Change Log'!$J$3:$J$28,'ARR Metrics'!I$3,'ARR Change Log'!$I$3:$I$28,$A$59,'ARR Change Log'!$H$3:$H$28,$A65)</f>
        <v>0</v>
      </c>
      <c r="J65" s="9">
        <f>-COUNTIFS('ARR Change Log'!$J$3:$J$28,'ARR Metrics'!J$3,'ARR Change Log'!$I$3:$I$28,$A$59,'ARR Change Log'!$H$3:$H$28,$A65)</f>
        <v>0</v>
      </c>
      <c r="K65" s="9">
        <f>-COUNTIFS('ARR Change Log'!$J$3:$J$28,'ARR Metrics'!K$3,'ARR Change Log'!$I$3:$I$28,$A$59,'ARR Change Log'!$H$3:$H$28,$A65)</f>
        <v>0</v>
      </c>
      <c r="L65" s="9">
        <f>-COUNTIFS('ARR Change Log'!$J$3:$J$28,'ARR Metrics'!L$3,'ARR Change Log'!$I$3:$I$28,$A$59,'ARR Change Log'!$H$3:$H$28,$A65)</f>
        <v>0</v>
      </c>
      <c r="M65" s="9">
        <f>-COUNTIFS('ARR Change Log'!$J$3:$J$28,'ARR Metrics'!M$3,'ARR Change Log'!$I$3:$I$28,$A$59,'ARR Change Log'!$H$3:$H$28,$A65)</f>
        <v>0</v>
      </c>
      <c r="N65" s="9">
        <f>-COUNTIFS('ARR Change Log'!$J$3:$J$28,'ARR Metrics'!N$3,'ARR Change Log'!$I$3:$I$28,$A$59,'ARR Change Log'!$H$3:$H$28,$A65)</f>
        <v>0</v>
      </c>
      <c r="O65" s="9">
        <f>-COUNTIFS('ARR Change Log'!$J$3:$J$28,'ARR Metrics'!O$3,'ARR Change Log'!$I$3:$I$28,$A$59,'ARR Change Log'!$H$3:$H$28,$A65)</f>
        <v>0</v>
      </c>
      <c r="P65" s="9">
        <f>-COUNTIFS('ARR Change Log'!$J$3:$J$28,'ARR Metrics'!P$3,'ARR Change Log'!$I$3:$I$28,$A$59,'ARR Change Log'!$H$3:$H$28,$A65)</f>
        <v>0</v>
      </c>
      <c r="Q65" s="9">
        <f>-COUNTIFS('ARR Change Log'!$J$3:$J$28,'ARR Metrics'!Q$3,'ARR Change Log'!$I$3:$I$28,$A$59,'ARR Change Log'!$H$3:$H$28,$A65)</f>
        <v>0</v>
      </c>
      <c r="R65" s="9">
        <f>-COUNTIFS('ARR Change Log'!$J$3:$J$28,'ARR Metrics'!R$3,'ARR Change Log'!$I$3:$I$28,$A$59,'ARR Change Log'!$H$3:$H$28,$A65)</f>
        <v>0</v>
      </c>
      <c r="S65" s="9">
        <f>-COUNTIFS('ARR Change Log'!$J$3:$J$28,'ARR Metrics'!S$3,'ARR Change Log'!$I$3:$I$28,$A$59,'ARR Change Log'!$H$3:$H$28,$A65)</f>
        <v>0</v>
      </c>
      <c r="T65" s="9">
        <f>-COUNTIFS('ARR Change Log'!$J$3:$J$28,'ARR Metrics'!T$3,'ARR Change Log'!$I$3:$I$28,$A$59,'ARR Change Log'!$H$3:$H$28,$A65)</f>
        <v>0</v>
      </c>
      <c r="U65" s="9">
        <f>-COUNTIFS('ARR Change Log'!$J$3:$J$28,'ARR Metrics'!U$3,'ARR Change Log'!$I$3:$I$28,$A$59,'ARR Change Log'!$H$3:$H$28,$A65)</f>
        <v>0</v>
      </c>
      <c r="V65" s="9">
        <f>-COUNTIFS('ARR Change Log'!$J$3:$J$28,'ARR Metrics'!V$3,'ARR Change Log'!$I$3:$I$28,$A$59,'ARR Change Log'!$H$3:$H$28,$A65)</f>
        <v>0</v>
      </c>
      <c r="W65" s="9">
        <f>-COUNTIFS('ARR Change Log'!$J$3:$J$28,'ARR Metrics'!W$3,'ARR Change Log'!$I$3:$I$28,$A$59,'ARR Change Log'!$H$3:$H$28,$A65)</f>
        <v>0</v>
      </c>
      <c r="X65" s="9">
        <f>-COUNTIFS('ARR Change Log'!$J$3:$J$28,'ARR Metrics'!X$3,'ARR Change Log'!$I$3:$I$28,$A$59,'ARR Change Log'!$H$3:$H$28,$A65)</f>
        <v>0</v>
      </c>
      <c r="Y65" s="9">
        <f>-COUNTIFS('ARR Change Log'!$J$3:$J$28,'ARR Metrics'!Y$3,'ARR Change Log'!$I$3:$I$28,$A$59,'ARR Change Log'!$H$3:$H$28,$A65)</f>
        <v>0</v>
      </c>
      <c r="Z65" s="9">
        <f>-COUNTIFS('ARR Change Log'!$J$3:$J$28,'ARR Metrics'!Z$3,'ARR Change Log'!$I$3:$I$28,$A$59,'ARR Change Log'!$H$3:$H$28,$A65)</f>
        <v>0</v>
      </c>
      <c r="AA65" s="9">
        <f>-COUNTIFS('ARR Change Log'!$J$3:$J$28,'ARR Metrics'!AA$3,'ARR Change Log'!$I$3:$I$28,$A$59,'ARR Change Log'!$H$3:$H$28,$A65)</f>
        <v>0</v>
      </c>
      <c r="AB65" s="9">
        <f>-COUNTIFS('ARR Change Log'!$J$3:$J$28,'ARR Metrics'!AB$3,'ARR Change Log'!$I$3:$I$28,$A$59,'ARR Change Log'!$H$3:$H$28,$A65)</f>
        <v>0</v>
      </c>
      <c r="AC65" s="9">
        <f>-COUNTIFS('ARR Change Log'!$J$3:$J$28,'ARR Metrics'!AC$3,'ARR Change Log'!$I$3:$I$28,$A$59,'ARR Change Log'!$H$3:$H$28,$A65)</f>
        <v>0</v>
      </c>
      <c r="AD65" s="9">
        <f>-COUNTIFS('ARR Change Log'!$J$3:$J$28,'ARR Metrics'!AD$3,'ARR Change Log'!$I$3:$I$28,$A$59,'ARR Change Log'!$H$3:$H$28,$A65)</f>
        <v>0</v>
      </c>
      <c r="AE65" s="9">
        <f>-COUNTIFS('ARR Change Log'!$J$3:$J$28,'ARR Metrics'!AE$3,'ARR Change Log'!$I$3:$I$28,$A$59,'ARR Change Log'!$H$3:$H$28,$A65)</f>
        <v>0</v>
      </c>
      <c r="AF65" s="9">
        <f>-COUNTIFS('ARR Change Log'!$J$3:$J$28,'ARR Metrics'!AF$3,'ARR Change Log'!$I$3:$I$28,$A$59,'ARR Change Log'!$H$3:$H$28,$A65)</f>
        <v>0</v>
      </c>
      <c r="AG65" s="9">
        <f>-COUNTIFS('ARR Change Log'!$J$3:$J$28,'ARR Metrics'!AG$3,'ARR Change Log'!$I$3:$I$28,$A$59,'ARR Change Log'!$H$3:$H$28,$A65)</f>
        <v>0</v>
      </c>
      <c r="AH65" s="9">
        <f>-COUNTIFS('ARR Change Log'!$J$3:$J$28,'ARR Metrics'!AH$3,'ARR Change Log'!$I$3:$I$28,$A$59,'ARR Change Log'!$H$3:$H$28,$A65)</f>
        <v>0</v>
      </c>
      <c r="AI65" s="9">
        <f>-COUNTIFS('ARR Change Log'!$J$3:$J$28,'ARR Metrics'!AI$3,'ARR Change Log'!$I$3:$I$28,$A$59,'ARR Change Log'!$H$3:$H$28,$A65)</f>
        <v>0</v>
      </c>
      <c r="AJ65" s="9">
        <f>-COUNTIFS('ARR Change Log'!$J$3:$J$28,'ARR Metrics'!AJ$3,'ARR Change Log'!$I$3:$I$28,$A$59,'ARR Change Log'!$H$3:$H$28,$A65)</f>
        <v>0</v>
      </c>
      <c r="AK65" s="9">
        <f>-COUNTIFS('ARR Change Log'!$J$3:$J$28,'ARR Metrics'!AK$3,'ARR Change Log'!$I$3:$I$28,$A$59,'ARR Change Log'!$H$3:$H$28,$A65)</f>
        <v>0</v>
      </c>
      <c r="AL65" s="9">
        <f>-COUNTIFS('ARR Change Log'!$J$3:$J$28,'ARR Metrics'!AL$3,'ARR Change Log'!$I$3:$I$28,$A$59,'ARR Change Log'!$H$3:$H$28,$A65)</f>
        <v>0</v>
      </c>
      <c r="AM65" s="9">
        <f>-COUNTIFS('ARR Change Log'!$J$3:$J$28,'ARR Metrics'!AM$3,'ARR Change Log'!$I$3:$I$28,$A$59,'ARR Change Log'!$H$3:$H$28,$A65)</f>
        <v>0</v>
      </c>
    </row>
    <row r="66" ht="14.25" customHeight="1">
      <c r="C66" s="10" t="s">
        <v>8</v>
      </c>
      <c r="D66" s="11">
        <f t="shared" ref="D66:AM66" si="24">SUM(D63:D65)</f>
        <v>0</v>
      </c>
      <c r="E66" s="11">
        <f t="shared" si="24"/>
        <v>0</v>
      </c>
      <c r="F66" s="11">
        <f t="shared" si="24"/>
        <v>0</v>
      </c>
      <c r="G66" s="11">
        <f t="shared" si="24"/>
        <v>0</v>
      </c>
      <c r="H66" s="11">
        <f t="shared" si="24"/>
        <v>0</v>
      </c>
      <c r="I66" s="11">
        <f t="shared" si="24"/>
        <v>0</v>
      </c>
      <c r="J66" s="11">
        <f t="shared" si="24"/>
        <v>0</v>
      </c>
      <c r="K66" s="11">
        <f t="shared" si="24"/>
        <v>1</v>
      </c>
      <c r="L66" s="11">
        <f t="shared" si="24"/>
        <v>1</v>
      </c>
      <c r="M66" s="11">
        <f t="shared" si="24"/>
        <v>1</v>
      </c>
      <c r="N66" s="11">
        <f t="shared" si="24"/>
        <v>1</v>
      </c>
      <c r="O66" s="11">
        <f t="shared" si="24"/>
        <v>1</v>
      </c>
      <c r="P66" s="11">
        <f t="shared" si="24"/>
        <v>1</v>
      </c>
      <c r="Q66" s="11">
        <f t="shared" si="24"/>
        <v>1</v>
      </c>
      <c r="R66" s="11">
        <f t="shared" si="24"/>
        <v>1</v>
      </c>
      <c r="S66" s="11">
        <f t="shared" si="24"/>
        <v>1</v>
      </c>
      <c r="T66" s="11">
        <f t="shared" si="24"/>
        <v>1</v>
      </c>
      <c r="U66" s="11">
        <f t="shared" si="24"/>
        <v>1</v>
      </c>
      <c r="V66" s="11">
        <f t="shared" si="24"/>
        <v>1</v>
      </c>
      <c r="W66" s="11">
        <f t="shared" si="24"/>
        <v>1</v>
      </c>
      <c r="X66" s="11">
        <f t="shared" si="24"/>
        <v>1</v>
      </c>
      <c r="Y66" s="11">
        <f t="shared" si="24"/>
        <v>1</v>
      </c>
      <c r="Z66" s="11">
        <f t="shared" si="24"/>
        <v>1</v>
      </c>
      <c r="AA66" s="11">
        <f t="shared" si="24"/>
        <v>1</v>
      </c>
      <c r="AB66" s="11">
        <f t="shared" si="24"/>
        <v>1</v>
      </c>
      <c r="AC66" s="11">
        <f t="shared" si="24"/>
        <v>1</v>
      </c>
      <c r="AD66" s="11">
        <f t="shared" si="24"/>
        <v>1</v>
      </c>
      <c r="AE66" s="11">
        <f t="shared" si="24"/>
        <v>1</v>
      </c>
      <c r="AF66" s="11">
        <f t="shared" si="24"/>
        <v>1</v>
      </c>
      <c r="AG66" s="11">
        <f t="shared" si="24"/>
        <v>1</v>
      </c>
      <c r="AH66" s="11">
        <f t="shared" si="24"/>
        <v>1</v>
      </c>
      <c r="AI66" s="11">
        <f t="shared" si="24"/>
        <v>1</v>
      </c>
      <c r="AJ66" s="11">
        <f t="shared" si="24"/>
        <v>1</v>
      </c>
      <c r="AK66" s="11">
        <f t="shared" si="24"/>
        <v>1</v>
      </c>
      <c r="AL66" s="11">
        <f t="shared" si="24"/>
        <v>1</v>
      </c>
      <c r="AM66" s="11">
        <f t="shared" si="24"/>
        <v>1</v>
      </c>
      <c r="AO66" s="9">
        <v>-17.0</v>
      </c>
    </row>
    <row r="67" ht="14.25" customHeight="1">
      <c r="C67" s="8"/>
    </row>
    <row r="68" ht="14.25" customHeight="1">
      <c r="C68" s="10" t="s">
        <v>9</v>
      </c>
      <c r="D68" s="11">
        <f t="shared" ref="D68:AM68" si="25">IF(D66&gt;0,D75/D66,0)</f>
        <v>0</v>
      </c>
      <c r="E68" s="11">
        <f t="shared" si="25"/>
        <v>0</v>
      </c>
      <c r="F68" s="11">
        <f t="shared" si="25"/>
        <v>0</v>
      </c>
      <c r="G68" s="11">
        <f t="shared" si="25"/>
        <v>0</v>
      </c>
      <c r="H68" s="11">
        <f t="shared" si="25"/>
        <v>0</v>
      </c>
      <c r="I68" s="11">
        <f t="shared" si="25"/>
        <v>0</v>
      </c>
      <c r="J68" s="11">
        <f t="shared" si="25"/>
        <v>0</v>
      </c>
      <c r="K68" s="11">
        <f t="shared" si="25"/>
        <v>50000</v>
      </c>
      <c r="L68" s="11">
        <f t="shared" si="25"/>
        <v>50000</v>
      </c>
      <c r="M68" s="11">
        <f t="shared" si="25"/>
        <v>50000</v>
      </c>
      <c r="N68" s="11">
        <f t="shared" si="25"/>
        <v>50000</v>
      </c>
      <c r="O68" s="11">
        <f t="shared" si="25"/>
        <v>50000</v>
      </c>
      <c r="P68" s="11">
        <f t="shared" si="25"/>
        <v>50000</v>
      </c>
      <c r="Q68" s="11">
        <f t="shared" si="25"/>
        <v>50000</v>
      </c>
      <c r="R68" s="11">
        <f t="shared" si="25"/>
        <v>50000</v>
      </c>
      <c r="S68" s="11">
        <f t="shared" si="25"/>
        <v>50000</v>
      </c>
      <c r="T68" s="11">
        <f t="shared" si="25"/>
        <v>50000</v>
      </c>
      <c r="U68" s="11">
        <f t="shared" si="25"/>
        <v>50000</v>
      </c>
      <c r="V68" s="11">
        <f t="shared" si="25"/>
        <v>50000</v>
      </c>
      <c r="W68" s="11">
        <f t="shared" si="25"/>
        <v>50000</v>
      </c>
      <c r="X68" s="11">
        <f t="shared" si="25"/>
        <v>50000</v>
      </c>
      <c r="Y68" s="11">
        <f t="shared" si="25"/>
        <v>50000</v>
      </c>
      <c r="Z68" s="11">
        <f t="shared" si="25"/>
        <v>50000</v>
      </c>
      <c r="AA68" s="11">
        <f t="shared" si="25"/>
        <v>50000</v>
      </c>
      <c r="AB68" s="11">
        <f t="shared" si="25"/>
        <v>50000</v>
      </c>
      <c r="AC68" s="11">
        <f t="shared" si="25"/>
        <v>50000</v>
      </c>
      <c r="AD68" s="11">
        <f t="shared" si="25"/>
        <v>50000</v>
      </c>
      <c r="AE68" s="11">
        <f t="shared" si="25"/>
        <v>50000</v>
      </c>
      <c r="AF68" s="11">
        <f t="shared" si="25"/>
        <v>50000</v>
      </c>
      <c r="AG68" s="11">
        <f t="shared" si="25"/>
        <v>50000</v>
      </c>
      <c r="AH68" s="11">
        <f t="shared" si="25"/>
        <v>50000</v>
      </c>
      <c r="AI68" s="11">
        <f t="shared" si="25"/>
        <v>50000</v>
      </c>
      <c r="AJ68" s="11">
        <f t="shared" si="25"/>
        <v>50000</v>
      </c>
      <c r="AK68" s="11">
        <f t="shared" si="25"/>
        <v>50000</v>
      </c>
      <c r="AL68" s="11">
        <f t="shared" si="25"/>
        <v>50000</v>
      </c>
      <c r="AM68" s="11">
        <f t="shared" si="25"/>
        <v>50000</v>
      </c>
      <c r="AO68" s="9">
        <v>-351738.0747184683</v>
      </c>
    </row>
    <row r="69" ht="14.25" customHeight="1">
      <c r="C69" s="8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ht="14.25" customHeight="1">
      <c r="C70" s="6" t="s">
        <v>10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ht="14.25" customHeight="1">
      <c r="C71" s="8" t="s">
        <v>11</v>
      </c>
      <c r="D71" s="9">
        <v>0.0</v>
      </c>
      <c r="E71" s="9">
        <f t="shared" ref="E71:AM71" si="26">+D75</f>
        <v>0</v>
      </c>
      <c r="F71" s="9">
        <f t="shared" si="26"/>
        <v>0</v>
      </c>
      <c r="G71" s="9">
        <f t="shared" si="26"/>
        <v>0</v>
      </c>
      <c r="H71" s="9">
        <f t="shared" si="26"/>
        <v>0</v>
      </c>
      <c r="I71" s="9">
        <f t="shared" si="26"/>
        <v>0</v>
      </c>
      <c r="J71" s="9">
        <f t="shared" si="26"/>
        <v>0</v>
      </c>
      <c r="K71" s="9">
        <f t="shared" si="26"/>
        <v>0</v>
      </c>
      <c r="L71" s="9">
        <f t="shared" si="26"/>
        <v>50000</v>
      </c>
      <c r="M71" s="9">
        <f t="shared" si="26"/>
        <v>50000</v>
      </c>
      <c r="N71" s="9">
        <f t="shared" si="26"/>
        <v>50000</v>
      </c>
      <c r="O71" s="9">
        <f t="shared" si="26"/>
        <v>50000</v>
      </c>
      <c r="P71" s="9">
        <f t="shared" si="26"/>
        <v>50000</v>
      </c>
      <c r="Q71" s="9">
        <f t="shared" si="26"/>
        <v>50000</v>
      </c>
      <c r="R71" s="9">
        <f t="shared" si="26"/>
        <v>50000</v>
      </c>
      <c r="S71" s="9">
        <f t="shared" si="26"/>
        <v>50000</v>
      </c>
      <c r="T71" s="9">
        <f t="shared" si="26"/>
        <v>50000</v>
      </c>
      <c r="U71" s="9">
        <f t="shared" si="26"/>
        <v>50000</v>
      </c>
      <c r="V71" s="9">
        <f t="shared" si="26"/>
        <v>50000</v>
      </c>
      <c r="W71" s="9">
        <f t="shared" si="26"/>
        <v>50000</v>
      </c>
      <c r="X71" s="9">
        <f t="shared" si="26"/>
        <v>50000</v>
      </c>
      <c r="Y71" s="9">
        <f t="shared" si="26"/>
        <v>50000</v>
      </c>
      <c r="Z71" s="9">
        <f t="shared" si="26"/>
        <v>50000</v>
      </c>
      <c r="AA71" s="9">
        <f t="shared" si="26"/>
        <v>50000</v>
      </c>
      <c r="AB71" s="9">
        <f t="shared" si="26"/>
        <v>50000</v>
      </c>
      <c r="AC71" s="9">
        <f t="shared" si="26"/>
        <v>50000</v>
      </c>
      <c r="AD71" s="9">
        <f t="shared" si="26"/>
        <v>50000</v>
      </c>
      <c r="AE71" s="9">
        <f t="shared" si="26"/>
        <v>50000</v>
      </c>
      <c r="AF71" s="9">
        <f t="shared" si="26"/>
        <v>50000</v>
      </c>
      <c r="AG71" s="9">
        <f t="shared" si="26"/>
        <v>50000</v>
      </c>
      <c r="AH71" s="9">
        <f t="shared" si="26"/>
        <v>50000</v>
      </c>
      <c r="AI71" s="9">
        <f t="shared" si="26"/>
        <v>50000</v>
      </c>
      <c r="AJ71" s="9">
        <f t="shared" si="26"/>
        <v>50000</v>
      </c>
      <c r="AK71" s="9">
        <f t="shared" si="26"/>
        <v>50000</v>
      </c>
      <c r="AL71" s="9">
        <f t="shared" si="26"/>
        <v>50000</v>
      </c>
      <c r="AM71" s="9">
        <f t="shared" si="26"/>
        <v>50000</v>
      </c>
    </row>
    <row r="72" ht="14.25" customHeight="1">
      <c r="A72" s="3" t="s">
        <v>18</v>
      </c>
      <c r="B72" s="3"/>
      <c r="C72" s="8" t="s">
        <v>12</v>
      </c>
      <c r="D72" s="9">
        <f>SUMIFS('ARR Change Log'!$F$3:$F$28,'ARR Change Log'!$J$3:$J$28,'ARR Metrics'!D$3,'ARR Change Log'!$I$3:$I$28,$A$59,'ARR Change Log'!$H$3:$H$28,$A72)</f>
        <v>0</v>
      </c>
      <c r="E72" s="9">
        <f>SUMIFS('ARR Change Log'!$F$3:$F$28,'ARR Change Log'!$J$3:$J$28,'ARR Metrics'!E$3,'ARR Change Log'!$I$3:$I$28,$A$59,'ARR Change Log'!$H$3:$H$28,$A72)</f>
        <v>0</v>
      </c>
      <c r="F72" s="9">
        <f>SUMIFS('ARR Change Log'!$F$3:$F$28,'ARR Change Log'!$J$3:$J$28,'ARR Metrics'!F$3,'ARR Change Log'!$I$3:$I$28,$A$59,'ARR Change Log'!$H$3:$H$28,$A72)</f>
        <v>0</v>
      </c>
      <c r="G72" s="9">
        <f>SUMIFS('ARR Change Log'!$F$3:$F$28,'ARR Change Log'!$J$3:$J$28,'ARR Metrics'!G$3,'ARR Change Log'!$I$3:$I$28,$A$59,'ARR Change Log'!$H$3:$H$28,$A72)</f>
        <v>0</v>
      </c>
      <c r="H72" s="9">
        <f>SUMIFS('ARR Change Log'!$F$3:$F$28,'ARR Change Log'!$J$3:$J$28,'ARR Metrics'!H$3,'ARR Change Log'!$I$3:$I$28,$A$59,'ARR Change Log'!$H$3:$H$28,$A72)</f>
        <v>0</v>
      </c>
      <c r="I72" s="9">
        <f>SUMIFS('ARR Change Log'!$F$3:$F$28,'ARR Change Log'!$J$3:$J$28,'ARR Metrics'!I$3,'ARR Change Log'!$I$3:$I$28,$A$59,'ARR Change Log'!$H$3:$H$28,$A72)</f>
        <v>0</v>
      </c>
      <c r="J72" s="9">
        <f>SUMIFS('ARR Change Log'!$F$3:$F$28,'ARR Change Log'!$J$3:$J$28,'ARR Metrics'!J$3,'ARR Change Log'!$I$3:$I$28,$A$59,'ARR Change Log'!$H$3:$H$28,$A72)</f>
        <v>0</v>
      </c>
      <c r="K72" s="9">
        <f>SUMIFS('ARR Change Log'!$F$3:$F$28,'ARR Change Log'!$J$3:$J$28,'ARR Metrics'!K$3,'ARR Change Log'!$I$3:$I$28,$A$59,'ARR Change Log'!$H$3:$H$28,$A72)</f>
        <v>50000</v>
      </c>
      <c r="L72" s="9">
        <f>SUMIFS('ARR Change Log'!$F$3:$F$28,'ARR Change Log'!$J$3:$J$28,'ARR Metrics'!L$3,'ARR Change Log'!$I$3:$I$28,$A$59,'ARR Change Log'!$H$3:$H$28,$A72)</f>
        <v>0</v>
      </c>
      <c r="M72" s="9">
        <f>SUMIFS('ARR Change Log'!$F$3:$F$28,'ARR Change Log'!$J$3:$J$28,'ARR Metrics'!M$3,'ARR Change Log'!$I$3:$I$28,$A$59,'ARR Change Log'!$H$3:$H$28,$A72)</f>
        <v>0</v>
      </c>
      <c r="N72" s="9">
        <f>SUMIFS('ARR Change Log'!$F$3:$F$28,'ARR Change Log'!$J$3:$J$28,'ARR Metrics'!N$3,'ARR Change Log'!$I$3:$I$28,$A$59,'ARR Change Log'!$H$3:$H$28,$A72)</f>
        <v>0</v>
      </c>
      <c r="O72" s="9">
        <f>SUMIFS('ARR Change Log'!$F$3:$F$28,'ARR Change Log'!$J$3:$J$28,'ARR Metrics'!O$3,'ARR Change Log'!$I$3:$I$28,$A$59,'ARR Change Log'!$H$3:$H$28,$A72)</f>
        <v>0</v>
      </c>
      <c r="P72" s="9">
        <f>SUMIFS('ARR Change Log'!$F$3:$F$28,'ARR Change Log'!$J$3:$J$28,'ARR Metrics'!P$3,'ARR Change Log'!$I$3:$I$28,$A$59,'ARR Change Log'!$H$3:$H$28,$A72)</f>
        <v>0</v>
      </c>
      <c r="Q72" s="9">
        <f>SUMIFS('ARR Change Log'!$F$3:$F$28,'ARR Change Log'!$J$3:$J$28,'ARR Metrics'!Q$3,'ARR Change Log'!$I$3:$I$28,$A$59,'ARR Change Log'!$H$3:$H$28,$A72)</f>
        <v>0</v>
      </c>
      <c r="R72" s="9">
        <f>SUMIFS('ARR Change Log'!$F$3:$F$28,'ARR Change Log'!$J$3:$J$28,'ARR Metrics'!R$3,'ARR Change Log'!$I$3:$I$28,$A$59,'ARR Change Log'!$H$3:$H$28,$A72)</f>
        <v>0</v>
      </c>
      <c r="S72" s="9">
        <f>SUMIFS('ARR Change Log'!$F$3:$F$28,'ARR Change Log'!$J$3:$J$28,'ARR Metrics'!S$3,'ARR Change Log'!$I$3:$I$28,$A$59,'ARR Change Log'!$H$3:$H$28,$A72)</f>
        <v>0</v>
      </c>
      <c r="T72" s="9">
        <f>SUMIFS('ARR Change Log'!$F$3:$F$28,'ARR Change Log'!$J$3:$J$28,'ARR Metrics'!T$3,'ARR Change Log'!$I$3:$I$28,$A$59,'ARR Change Log'!$H$3:$H$28,$A72)</f>
        <v>0</v>
      </c>
      <c r="U72" s="9">
        <f>SUMIFS('ARR Change Log'!$F$3:$F$28,'ARR Change Log'!$J$3:$J$28,'ARR Metrics'!U$3,'ARR Change Log'!$I$3:$I$28,$A$59,'ARR Change Log'!$H$3:$H$28,$A72)</f>
        <v>0</v>
      </c>
      <c r="V72" s="9">
        <f>SUMIFS('ARR Change Log'!$F$3:$F$28,'ARR Change Log'!$J$3:$J$28,'ARR Metrics'!V$3,'ARR Change Log'!$I$3:$I$28,$A$59,'ARR Change Log'!$H$3:$H$28,$A72)</f>
        <v>0</v>
      </c>
      <c r="W72" s="9">
        <f>SUMIFS('ARR Change Log'!$F$3:$F$28,'ARR Change Log'!$J$3:$J$28,'ARR Metrics'!W$3,'ARR Change Log'!$I$3:$I$28,$A$59,'ARR Change Log'!$H$3:$H$28,$A72)</f>
        <v>0</v>
      </c>
      <c r="X72" s="9">
        <f>SUMIFS('ARR Change Log'!$F$3:$F$28,'ARR Change Log'!$J$3:$J$28,'ARR Metrics'!X$3,'ARR Change Log'!$I$3:$I$28,$A$59,'ARR Change Log'!$H$3:$H$28,$A72)</f>
        <v>0</v>
      </c>
      <c r="Y72" s="9">
        <f>SUMIFS('ARR Change Log'!$F$3:$F$28,'ARR Change Log'!$J$3:$J$28,'ARR Metrics'!Y$3,'ARR Change Log'!$I$3:$I$28,$A$59,'ARR Change Log'!$H$3:$H$28,$A72)</f>
        <v>0</v>
      </c>
      <c r="Z72" s="9">
        <f>SUMIFS('ARR Change Log'!$F$3:$F$28,'ARR Change Log'!$J$3:$J$28,'ARR Metrics'!Z$3,'ARR Change Log'!$I$3:$I$28,$A$59,'ARR Change Log'!$H$3:$H$28,$A72)</f>
        <v>0</v>
      </c>
      <c r="AA72" s="9">
        <f>SUMIFS('ARR Change Log'!$F$3:$F$28,'ARR Change Log'!$J$3:$J$28,'ARR Metrics'!AA$3,'ARR Change Log'!$I$3:$I$28,$A$59,'ARR Change Log'!$H$3:$H$28,$A72)</f>
        <v>0</v>
      </c>
      <c r="AB72" s="9">
        <f>SUMIFS('ARR Change Log'!$F$3:$F$28,'ARR Change Log'!$J$3:$J$28,'ARR Metrics'!AB$3,'ARR Change Log'!$I$3:$I$28,$A$59,'ARR Change Log'!$H$3:$H$28,$A72)</f>
        <v>0</v>
      </c>
      <c r="AC72" s="9">
        <f>SUMIFS('ARR Change Log'!$F$3:$F$28,'ARR Change Log'!$J$3:$J$28,'ARR Metrics'!AC$3,'ARR Change Log'!$I$3:$I$28,$A$59,'ARR Change Log'!$H$3:$H$28,$A72)</f>
        <v>0</v>
      </c>
      <c r="AD72" s="9">
        <f>SUMIFS('ARR Change Log'!$F$3:$F$28,'ARR Change Log'!$J$3:$J$28,'ARR Metrics'!AD$3,'ARR Change Log'!$I$3:$I$28,$A$59,'ARR Change Log'!$H$3:$H$28,$A72)</f>
        <v>0</v>
      </c>
      <c r="AE72" s="9">
        <f>SUMIFS('ARR Change Log'!$F$3:$F$28,'ARR Change Log'!$J$3:$J$28,'ARR Metrics'!AE$3,'ARR Change Log'!$I$3:$I$28,$A$59,'ARR Change Log'!$H$3:$H$28,$A72)</f>
        <v>0</v>
      </c>
      <c r="AF72" s="9">
        <f>SUMIFS('ARR Change Log'!$F$3:$F$28,'ARR Change Log'!$J$3:$J$28,'ARR Metrics'!AF$3,'ARR Change Log'!$I$3:$I$28,$A$59,'ARR Change Log'!$H$3:$H$28,$A72)</f>
        <v>0</v>
      </c>
      <c r="AG72" s="9">
        <f>SUMIFS('ARR Change Log'!$F$3:$F$28,'ARR Change Log'!$J$3:$J$28,'ARR Metrics'!AG$3,'ARR Change Log'!$I$3:$I$28,$A$59,'ARR Change Log'!$H$3:$H$28,$A72)</f>
        <v>0</v>
      </c>
      <c r="AH72" s="9">
        <f>SUMIFS('ARR Change Log'!$F$3:$F$28,'ARR Change Log'!$J$3:$J$28,'ARR Metrics'!AH$3,'ARR Change Log'!$I$3:$I$28,$A$59,'ARR Change Log'!$H$3:$H$28,$A72)</f>
        <v>0</v>
      </c>
      <c r="AI72" s="9">
        <f>SUMIFS('ARR Change Log'!$F$3:$F$28,'ARR Change Log'!$J$3:$J$28,'ARR Metrics'!AI$3,'ARR Change Log'!$I$3:$I$28,$A$59,'ARR Change Log'!$H$3:$H$28,$A72)</f>
        <v>0</v>
      </c>
      <c r="AJ72" s="9">
        <f>SUMIFS('ARR Change Log'!$F$3:$F$28,'ARR Change Log'!$J$3:$J$28,'ARR Metrics'!AJ$3,'ARR Change Log'!$I$3:$I$28,$A$59,'ARR Change Log'!$H$3:$H$28,$A72)</f>
        <v>0</v>
      </c>
      <c r="AK72" s="9">
        <f>SUMIFS('ARR Change Log'!$F$3:$F$28,'ARR Change Log'!$J$3:$J$28,'ARR Metrics'!AK$3,'ARR Change Log'!$I$3:$I$28,$A$59,'ARR Change Log'!$H$3:$H$28,$A72)</f>
        <v>0</v>
      </c>
      <c r="AL72" s="9">
        <f>SUMIFS('ARR Change Log'!$F$3:$F$28,'ARR Change Log'!$J$3:$J$28,'ARR Metrics'!AL$3,'ARR Change Log'!$I$3:$I$28,$A$59,'ARR Change Log'!$H$3:$H$28,$A72)</f>
        <v>0</v>
      </c>
      <c r="AM72" s="9">
        <f>SUMIFS('ARR Change Log'!$F$3:$F$28,'ARR Change Log'!$J$3:$J$28,'ARR Metrics'!AM$3,'ARR Change Log'!$I$3:$I$28,$A$59,'ARR Change Log'!$H$3:$H$28,$A72)</f>
        <v>0</v>
      </c>
    </row>
    <row r="73" ht="14.25" customHeight="1">
      <c r="A73" s="3" t="s">
        <v>20</v>
      </c>
      <c r="B73" s="3" t="s">
        <v>21</v>
      </c>
      <c r="C73" s="8" t="s">
        <v>13</v>
      </c>
      <c r="D73" s="9">
        <f>SUMIFS('ARR Change Log'!$F$3:$F$28,'ARR Change Log'!$J$3:$J$28,'ARR Metrics'!D$3,'ARR Change Log'!$I$3:$I$28,$A$59,'ARR Change Log'!$H$3:$H$28,$A73)+SUMIFS('ARR Change Log'!$F$3:$F$28,'ARR Change Log'!$J$3:$J$28,'ARR Metrics'!D$3,'ARR Change Log'!$I$3:$I$28,$A$59,'ARR Change Log'!$H$3:$H$28,$B73)</f>
        <v>0</v>
      </c>
      <c r="E73" s="9">
        <f>SUMIFS('ARR Change Log'!$F$3:$F$28,'ARR Change Log'!$J$3:$J$28,'ARR Metrics'!E$3,'ARR Change Log'!$I$3:$I$28,$A$59,'ARR Change Log'!$H$3:$H$28,$A73)+SUMIFS('ARR Change Log'!$F$3:$F$28,'ARR Change Log'!$J$3:$J$28,'ARR Metrics'!E$3,'ARR Change Log'!$I$3:$I$28,$A$59,'ARR Change Log'!$H$3:$H$28,$B73)</f>
        <v>0</v>
      </c>
      <c r="F73" s="9">
        <f>SUMIFS('ARR Change Log'!$F$3:$F$28,'ARR Change Log'!$J$3:$J$28,'ARR Metrics'!F$3,'ARR Change Log'!$I$3:$I$28,$A$59,'ARR Change Log'!$H$3:$H$28,$A73)+SUMIFS('ARR Change Log'!$F$3:$F$28,'ARR Change Log'!$J$3:$J$28,'ARR Metrics'!F$3,'ARR Change Log'!$I$3:$I$28,$A$59,'ARR Change Log'!$H$3:$H$28,$B73)</f>
        <v>0</v>
      </c>
      <c r="G73" s="9">
        <f>SUMIFS('ARR Change Log'!$F$3:$F$28,'ARR Change Log'!$J$3:$J$28,'ARR Metrics'!G$3,'ARR Change Log'!$I$3:$I$28,$A$59,'ARR Change Log'!$H$3:$H$28,$A73)+SUMIFS('ARR Change Log'!$F$3:$F$28,'ARR Change Log'!$J$3:$J$28,'ARR Metrics'!G$3,'ARR Change Log'!$I$3:$I$28,$A$59,'ARR Change Log'!$H$3:$H$28,$B73)</f>
        <v>0</v>
      </c>
      <c r="H73" s="9">
        <f>SUMIFS('ARR Change Log'!$F$3:$F$28,'ARR Change Log'!$J$3:$J$28,'ARR Metrics'!H$3,'ARR Change Log'!$I$3:$I$28,$A$59,'ARR Change Log'!$H$3:$H$28,$A73)+SUMIFS('ARR Change Log'!$F$3:$F$28,'ARR Change Log'!$J$3:$J$28,'ARR Metrics'!H$3,'ARR Change Log'!$I$3:$I$28,$A$59,'ARR Change Log'!$H$3:$H$28,$B73)</f>
        <v>0</v>
      </c>
      <c r="I73" s="9">
        <f>SUMIFS('ARR Change Log'!$F$3:$F$28,'ARR Change Log'!$J$3:$J$28,'ARR Metrics'!I$3,'ARR Change Log'!$I$3:$I$28,$A$59,'ARR Change Log'!$H$3:$H$28,$A73)+SUMIFS('ARR Change Log'!$F$3:$F$28,'ARR Change Log'!$J$3:$J$28,'ARR Metrics'!I$3,'ARR Change Log'!$I$3:$I$28,$A$59,'ARR Change Log'!$H$3:$H$28,$B73)</f>
        <v>0</v>
      </c>
      <c r="J73" s="9">
        <f>SUMIFS('ARR Change Log'!$F$3:$F$28,'ARR Change Log'!$J$3:$J$28,'ARR Metrics'!J$3,'ARR Change Log'!$I$3:$I$28,$A$59,'ARR Change Log'!$H$3:$H$28,$A73)+SUMIFS('ARR Change Log'!$F$3:$F$28,'ARR Change Log'!$J$3:$J$28,'ARR Metrics'!J$3,'ARR Change Log'!$I$3:$I$28,$A$59,'ARR Change Log'!$H$3:$H$28,$B73)</f>
        <v>0</v>
      </c>
      <c r="K73" s="9">
        <f>SUMIFS('ARR Change Log'!$F$3:$F$28,'ARR Change Log'!$J$3:$J$28,'ARR Metrics'!K$3,'ARR Change Log'!$I$3:$I$28,$A$59,'ARR Change Log'!$H$3:$H$28,$A73)+SUMIFS('ARR Change Log'!$F$3:$F$28,'ARR Change Log'!$J$3:$J$28,'ARR Metrics'!K$3,'ARR Change Log'!$I$3:$I$28,$A$59,'ARR Change Log'!$H$3:$H$28,$B73)</f>
        <v>0</v>
      </c>
      <c r="L73" s="9">
        <f>SUMIFS('ARR Change Log'!$F$3:$F$28,'ARR Change Log'!$J$3:$J$28,'ARR Metrics'!L$3,'ARR Change Log'!$I$3:$I$28,$A$59,'ARR Change Log'!$H$3:$H$28,$A73)+SUMIFS('ARR Change Log'!$F$3:$F$28,'ARR Change Log'!$J$3:$J$28,'ARR Metrics'!L$3,'ARR Change Log'!$I$3:$I$28,$A$59,'ARR Change Log'!$H$3:$H$28,$B73)</f>
        <v>0</v>
      </c>
      <c r="M73" s="9">
        <f>SUMIFS('ARR Change Log'!$F$3:$F$28,'ARR Change Log'!$J$3:$J$28,'ARR Metrics'!M$3,'ARR Change Log'!$I$3:$I$28,$A$59,'ARR Change Log'!$H$3:$H$28,$A73)+SUMIFS('ARR Change Log'!$F$3:$F$28,'ARR Change Log'!$J$3:$J$28,'ARR Metrics'!M$3,'ARR Change Log'!$I$3:$I$28,$A$59,'ARR Change Log'!$H$3:$H$28,$B73)</f>
        <v>0</v>
      </c>
      <c r="N73" s="9">
        <f>SUMIFS('ARR Change Log'!$F$3:$F$28,'ARR Change Log'!$J$3:$J$28,'ARR Metrics'!N$3,'ARR Change Log'!$I$3:$I$28,$A$59,'ARR Change Log'!$H$3:$H$28,$A73)+SUMIFS('ARR Change Log'!$F$3:$F$28,'ARR Change Log'!$J$3:$J$28,'ARR Metrics'!N$3,'ARR Change Log'!$I$3:$I$28,$A$59,'ARR Change Log'!$H$3:$H$28,$B73)</f>
        <v>0</v>
      </c>
      <c r="O73" s="9">
        <f>SUMIFS('ARR Change Log'!$F$3:$F$28,'ARR Change Log'!$J$3:$J$28,'ARR Metrics'!O$3,'ARR Change Log'!$I$3:$I$28,$A$59,'ARR Change Log'!$H$3:$H$28,$A73)+SUMIFS('ARR Change Log'!$F$3:$F$28,'ARR Change Log'!$J$3:$J$28,'ARR Metrics'!O$3,'ARR Change Log'!$I$3:$I$28,$A$59,'ARR Change Log'!$H$3:$H$28,$B73)</f>
        <v>0</v>
      </c>
      <c r="P73" s="9">
        <f>SUMIFS('ARR Change Log'!$F$3:$F$28,'ARR Change Log'!$J$3:$J$28,'ARR Metrics'!P$3,'ARR Change Log'!$I$3:$I$28,$A$59,'ARR Change Log'!$H$3:$H$28,$A73)+SUMIFS('ARR Change Log'!$F$3:$F$28,'ARR Change Log'!$J$3:$J$28,'ARR Metrics'!P$3,'ARR Change Log'!$I$3:$I$28,$A$59,'ARR Change Log'!$H$3:$H$28,$B73)</f>
        <v>0</v>
      </c>
      <c r="Q73" s="9">
        <f>SUMIFS('ARR Change Log'!$F$3:$F$28,'ARR Change Log'!$J$3:$J$28,'ARR Metrics'!Q$3,'ARR Change Log'!$I$3:$I$28,$A$59,'ARR Change Log'!$H$3:$H$28,$A73)+SUMIFS('ARR Change Log'!$F$3:$F$28,'ARR Change Log'!$J$3:$J$28,'ARR Metrics'!Q$3,'ARR Change Log'!$I$3:$I$28,$A$59,'ARR Change Log'!$H$3:$H$28,$B73)</f>
        <v>0</v>
      </c>
      <c r="R73" s="9">
        <f>SUMIFS('ARR Change Log'!$F$3:$F$28,'ARR Change Log'!$J$3:$J$28,'ARR Metrics'!R$3,'ARR Change Log'!$I$3:$I$28,$A$59,'ARR Change Log'!$H$3:$H$28,$A73)+SUMIFS('ARR Change Log'!$F$3:$F$28,'ARR Change Log'!$J$3:$J$28,'ARR Metrics'!R$3,'ARR Change Log'!$I$3:$I$28,$A$59,'ARR Change Log'!$H$3:$H$28,$B73)</f>
        <v>0</v>
      </c>
      <c r="S73" s="9">
        <f>SUMIFS('ARR Change Log'!$F$3:$F$28,'ARR Change Log'!$J$3:$J$28,'ARR Metrics'!S$3,'ARR Change Log'!$I$3:$I$28,$A$59,'ARR Change Log'!$H$3:$H$28,$A73)+SUMIFS('ARR Change Log'!$F$3:$F$28,'ARR Change Log'!$J$3:$J$28,'ARR Metrics'!S$3,'ARR Change Log'!$I$3:$I$28,$A$59,'ARR Change Log'!$H$3:$H$28,$B73)</f>
        <v>0</v>
      </c>
      <c r="T73" s="9">
        <f>SUMIFS('ARR Change Log'!$F$3:$F$28,'ARR Change Log'!$J$3:$J$28,'ARR Metrics'!T$3,'ARR Change Log'!$I$3:$I$28,$A$59,'ARR Change Log'!$H$3:$H$28,$A73)+SUMIFS('ARR Change Log'!$F$3:$F$28,'ARR Change Log'!$J$3:$J$28,'ARR Metrics'!T$3,'ARR Change Log'!$I$3:$I$28,$A$59,'ARR Change Log'!$H$3:$H$28,$B73)</f>
        <v>0</v>
      </c>
      <c r="U73" s="9">
        <f>SUMIFS('ARR Change Log'!$F$3:$F$28,'ARR Change Log'!$J$3:$J$28,'ARR Metrics'!U$3,'ARR Change Log'!$I$3:$I$28,$A$59,'ARR Change Log'!$H$3:$H$28,$A73)+SUMIFS('ARR Change Log'!$F$3:$F$28,'ARR Change Log'!$J$3:$J$28,'ARR Metrics'!U$3,'ARR Change Log'!$I$3:$I$28,$A$59,'ARR Change Log'!$H$3:$H$28,$B73)</f>
        <v>0</v>
      </c>
      <c r="V73" s="9">
        <f>SUMIFS('ARR Change Log'!$F$3:$F$28,'ARR Change Log'!$J$3:$J$28,'ARR Metrics'!V$3,'ARR Change Log'!$I$3:$I$28,$A$59,'ARR Change Log'!$H$3:$H$28,$A73)+SUMIFS('ARR Change Log'!$F$3:$F$28,'ARR Change Log'!$J$3:$J$28,'ARR Metrics'!V$3,'ARR Change Log'!$I$3:$I$28,$A$59,'ARR Change Log'!$H$3:$H$28,$B73)</f>
        <v>0</v>
      </c>
      <c r="W73" s="9">
        <f>SUMIFS('ARR Change Log'!$F$3:$F$28,'ARR Change Log'!$J$3:$J$28,'ARR Metrics'!W$3,'ARR Change Log'!$I$3:$I$28,$A$59,'ARR Change Log'!$H$3:$H$28,$A73)+SUMIFS('ARR Change Log'!$F$3:$F$28,'ARR Change Log'!$J$3:$J$28,'ARR Metrics'!W$3,'ARR Change Log'!$I$3:$I$28,$A$59,'ARR Change Log'!$H$3:$H$28,$B73)</f>
        <v>0</v>
      </c>
      <c r="X73" s="9">
        <f>SUMIFS('ARR Change Log'!$F$3:$F$28,'ARR Change Log'!$J$3:$J$28,'ARR Metrics'!X$3,'ARR Change Log'!$I$3:$I$28,$A$59,'ARR Change Log'!$H$3:$H$28,$A73)+SUMIFS('ARR Change Log'!$F$3:$F$28,'ARR Change Log'!$J$3:$J$28,'ARR Metrics'!X$3,'ARR Change Log'!$I$3:$I$28,$A$59,'ARR Change Log'!$H$3:$H$28,$B73)</f>
        <v>0</v>
      </c>
      <c r="Y73" s="9">
        <f>SUMIFS('ARR Change Log'!$F$3:$F$28,'ARR Change Log'!$J$3:$J$28,'ARR Metrics'!Y$3,'ARR Change Log'!$I$3:$I$28,$A$59,'ARR Change Log'!$H$3:$H$28,$A73)+SUMIFS('ARR Change Log'!$F$3:$F$28,'ARR Change Log'!$J$3:$J$28,'ARR Metrics'!Y$3,'ARR Change Log'!$I$3:$I$28,$A$59,'ARR Change Log'!$H$3:$H$28,$B73)</f>
        <v>0</v>
      </c>
      <c r="Z73" s="9">
        <f>SUMIFS('ARR Change Log'!$F$3:$F$28,'ARR Change Log'!$J$3:$J$28,'ARR Metrics'!Z$3,'ARR Change Log'!$I$3:$I$28,$A$59,'ARR Change Log'!$H$3:$H$28,$A73)+SUMIFS('ARR Change Log'!$F$3:$F$28,'ARR Change Log'!$J$3:$J$28,'ARR Metrics'!Z$3,'ARR Change Log'!$I$3:$I$28,$A$59,'ARR Change Log'!$H$3:$H$28,$B73)</f>
        <v>0</v>
      </c>
      <c r="AA73" s="9">
        <f>SUMIFS('ARR Change Log'!$F$3:$F$28,'ARR Change Log'!$J$3:$J$28,'ARR Metrics'!AA$3,'ARR Change Log'!$I$3:$I$28,$A$59,'ARR Change Log'!$H$3:$H$28,$A73)+SUMIFS('ARR Change Log'!$F$3:$F$28,'ARR Change Log'!$J$3:$J$28,'ARR Metrics'!AA$3,'ARR Change Log'!$I$3:$I$28,$A$59,'ARR Change Log'!$H$3:$H$28,$B73)</f>
        <v>0</v>
      </c>
      <c r="AB73" s="9">
        <f>SUMIFS('ARR Change Log'!$F$3:$F$28,'ARR Change Log'!$J$3:$J$28,'ARR Metrics'!AB$3,'ARR Change Log'!$I$3:$I$28,$A$59,'ARR Change Log'!$H$3:$H$28,$A73)+SUMIFS('ARR Change Log'!$F$3:$F$28,'ARR Change Log'!$J$3:$J$28,'ARR Metrics'!AB$3,'ARR Change Log'!$I$3:$I$28,$A$59,'ARR Change Log'!$H$3:$H$28,$B73)</f>
        <v>0</v>
      </c>
      <c r="AC73" s="9">
        <f>SUMIFS('ARR Change Log'!$F$3:$F$28,'ARR Change Log'!$J$3:$J$28,'ARR Metrics'!AC$3,'ARR Change Log'!$I$3:$I$28,$A$59,'ARR Change Log'!$H$3:$H$28,$A73)+SUMIFS('ARR Change Log'!$F$3:$F$28,'ARR Change Log'!$J$3:$J$28,'ARR Metrics'!AC$3,'ARR Change Log'!$I$3:$I$28,$A$59,'ARR Change Log'!$H$3:$H$28,$B73)</f>
        <v>0</v>
      </c>
      <c r="AD73" s="9">
        <f>SUMIFS('ARR Change Log'!$F$3:$F$28,'ARR Change Log'!$J$3:$J$28,'ARR Metrics'!AD$3,'ARR Change Log'!$I$3:$I$28,$A$59,'ARR Change Log'!$H$3:$H$28,$A73)+SUMIFS('ARR Change Log'!$F$3:$F$28,'ARR Change Log'!$J$3:$J$28,'ARR Metrics'!AD$3,'ARR Change Log'!$I$3:$I$28,$A$59,'ARR Change Log'!$H$3:$H$28,$B73)</f>
        <v>0</v>
      </c>
      <c r="AE73" s="9">
        <f>SUMIFS('ARR Change Log'!$F$3:$F$28,'ARR Change Log'!$J$3:$J$28,'ARR Metrics'!AE$3,'ARR Change Log'!$I$3:$I$28,$A$59,'ARR Change Log'!$H$3:$H$28,$A73)+SUMIFS('ARR Change Log'!$F$3:$F$28,'ARR Change Log'!$J$3:$J$28,'ARR Metrics'!AE$3,'ARR Change Log'!$I$3:$I$28,$A$59,'ARR Change Log'!$H$3:$H$28,$B73)</f>
        <v>0</v>
      </c>
      <c r="AF73" s="9">
        <f>SUMIFS('ARR Change Log'!$F$3:$F$28,'ARR Change Log'!$J$3:$J$28,'ARR Metrics'!AF$3,'ARR Change Log'!$I$3:$I$28,$A$59,'ARR Change Log'!$H$3:$H$28,$A73)+SUMIFS('ARR Change Log'!$F$3:$F$28,'ARR Change Log'!$J$3:$J$28,'ARR Metrics'!AF$3,'ARR Change Log'!$I$3:$I$28,$A$59,'ARR Change Log'!$H$3:$H$28,$B73)</f>
        <v>0</v>
      </c>
      <c r="AG73" s="9">
        <f>SUMIFS('ARR Change Log'!$F$3:$F$28,'ARR Change Log'!$J$3:$J$28,'ARR Metrics'!AG$3,'ARR Change Log'!$I$3:$I$28,$A$59,'ARR Change Log'!$H$3:$H$28,$A73)+SUMIFS('ARR Change Log'!$F$3:$F$28,'ARR Change Log'!$J$3:$J$28,'ARR Metrics'!AG$3,'ARR Change Log'!$I$3:$I$28,$A$59,'ARR Change Log'!$H$3:$H$28,$B73)</f>
        <v>0</v>
      </c>
      <c r="AH73" s="9">
        <f>SUMIFS('ARR Change Log'!$F$3:$F$28,'ARR Change Log'!$J$3:$J$28,'ARR Metrics'!AH$3,'ARR Change Log'!$I$3:$I$28,$A$59,'ARR Change Log'!$H$3:$H$28,$A73)+SUMIFS('ARR Change Log'!$F$3:$F$28,'ARR Change Log'!$J$3:$J$28,'ARR Metrics'!AH$3,'ARR Change Log'!$I$3:$I$28,$A$59,'ARR Change Log'!$H$3:$H$28,$B73)</f>
        <v>0</v>
      </c>
      <c r="AI73" s="9">
        <f>SUMIFS('ARR Change Log'!$F$3:$F$28,'ARR Change Log'!$J$3:$J$28,'ARR Metrics'!AI$3,'ARR Change Log'!$I$3:$I$28,$A$59,'ARR Change Log'!$H$3:$H$28,$A73)+SUMIFS('ARR Change Log'!$F$3:$F$28,'ARR Change Log'!$J$3:$J$28,'ARR Metrics'!AI$3,'ARR Change Log'!$I$3:$I$28,$A$59,'ARR Change Log'!$H$3:$H$28,$B73)</f>
        <v>0</v>
      </c>
      <c r="AJ73" s="9">
        <f>SUMIFS('ARR Change Log'!$F$3:$F$28,'ARR Change Log'!$J$3:$J$28,'ARR Metrics'!AJ$3,'ARR Change Log'!$I$3:$I$28,$A$59,'ARR Change Log'!$H$3:$H$28,$A73)+SUMIFS('ARR Change Log'!$F$3:$F$28,'ARR Change Log'!$J$3:$J$28,'ARR Metrics'!AJ$3,'ARR Change Log'!$I$3:$I$28,$A$59,'ARR Change Log'!$H$3:$H$28,$B73)</f>
        <v>0</v>
      </c>
      <c r="AK73" s="9">
        <f>SUMIFS('ARR Change Log'!$F$3:$F$28,'ARR Change Log'!$J$3:$J$28,'ARR Metrics'!AK$3,'ARR Change Log'!$I$3:$I$28,$A$59,'ARR Change Log'!$H$3:$H$28,$A73)+SUMIFS('ARR Change Log'!$F$3:$F$28,'ARR Change Log'!$J$3:$J$28,'ARR Metrics'!AK$3,'ARR Change Log'!$I$3:$I$28,$A$59,'ARR Change Log'!$H$3:$H$28,$B73)</f>
        <v>0</v>
      </c>
      <c r="AL73" s="9">
        <f>SUMIFS('ARR Change Log'!$F$3:$F$28,'ARR Change Log'!$J$3:$J$28,'ARR Metrics'!AL$3,'ARR Change Log'!$I$3:$I$28,$A$59,'ARR Change Log'!$H$3:$H$28,$A73)+SUMIFS('ARR Change Log'!$F$3:$F$28,'ARR Change Log'!$J$3:$J$28,'ARR Metrics'!AL$3,'ARR Change Log'!$I$3:$I$28,$A$59,'ARR Change Log'!$H$3:$H$28,$B73)</f>
        <v>0</v>
      </c>
      <c r="AM73" s="9">
        <f>SUMIFS('ARR Change Log'!$F$3:$F$28,'ARR Change Log'!$J$3:$J$28,'ARR Metrics'!AM$3,'ARR Change Log'!$I$3:$I$28,$A$59,'ARR Change Log'!$H$3:$H$28,$A73)+SUMIFS('ARR Change Log'!$F$3:$F$28,'ARR Change Log'!$J$3:$J$28,'ARR Metrics'!AM$3,'ARR Change Log'!$I$3:$I$28,$A$59,'ARR Change Log'!$H$3:$H$28,$B73)</f>
        <v>0</v>
      </c>
    </row>
    <row r="74" ht="14.25" customHeight="1">
      <c r="A74" s="3" t="s">
        <v>19</v>
      </c>
      <c r="B74" s="3"/>
      <c r="C74" s="8" t="s">
        <v>14</v>
      </c>
      <c r="D74" s="9">
        <f>SUMIFS('ARR Change Log'!$F$3:$F$28,'ARR Change Log'!$J$3:$J$28,'ARR Metrics'!D$3,'ARR Change Log'!$I$3:$I$28,$A$59,'ARR Change Log'!$H$3:$H$28,$A74)</f>
        <v>0</v>
      </c>
      <c r="E74" s="9">
        <f>SUMIFS('ARR Change Log'!$F$3:$F$28,'ARR Change Log'!$J$3:$J$28,'ARR Metrics'!E$3,'ARR Change Log'!$I$3:$I$28,$A$59,'ARR Change Log'!$H$3:$H$28,$A74)</f>
        <v>0</v>
      </c>
      <c r="F74" s="9">
        <f>SUMIFS('ARR Change Log'!$F$3:$F$28,'ARR Change Log'!$J$3:$J$28,'ARR Metrics'!F$3,'ARR Change Log'!$I$3:$I$28,$A$59,'ARR Change Log'!$H$3:$H$28,$A74)</f>
        <v>0</v>
      </c>
      <c r="G74" s="9">
        <f>SUMIFS('ARR Change Log'!$F$3:$F$28,'ARR Change Log'!$J$3:$J$28,'ARR Metrics'!G$3,'ARR Change Log'!$I$3:$I$28,$A$59,'ARR Change Log'!$H$3:$H$28,$A74)</f>
        <v>0</v>
      </c>
      <c r="H74" s="9">
        <f>SUMIFS('ARR Change Log'!$F$3:$F$28,'ARR Change Log'!$J$3:$J$28,'ARR Metrics'!H$3,'ARR Change Log'!$I$3:$I$28,$A$59,'ARR Change Log'!$H$3:$H$28,$A74)</f>
        <v>0</v>
      </c>
      <c r="I74" s="9">
        <f>SUMIFS('ARR Change Log'!$F$3:$F$28,'ARR Change Log'!$J$3:$J$28,'ARR Metrics'!I$3,'ARR Change Log'!$I$3:$I$28,$A$59,'ARR Change Log'!$H$3:$H$28,$A74)</f>
        <v>0</v>
      </c>
      <c r="J74" s="9">
        <f>SUMIFS('ARR Change Log'!$F$3:$F$28,'ARR Change Log'!$J$3:$J$28,'ARR Metrics'!J$3,'ARR Change Log'!$I$3:$I$28,$A$59,'ARR Change Log'!$H$3:$H$28,$A74)</f>
        <v>0</v>
      </c>
      <c r="K74" s="9">
        <f>SUMIFS('ARR Change Log'!$F$3:$F$28,'ARR Change Log'!$J$3:$J$28,'ARR Metrics'!K$3,'ARR Change Log'!$I$3:$I$28,$A$59,'ARR Change Log'!$H$3:$H$28,$A74)</f>
        <v>0</v>
      </c>
      <c r="L74" s="9">
        <f>SUMIFS('ARR Change Log'!$F$3:$F$28,'ARR Change Log'!$J$3:$J$28,'ARR Metrics'!L$3,'ARR Change Log'!$I$3:$I$28,$A$59,'ARR Change Log'!$H$3:$H$28,$A74)</f>
        <v>0</v>
      </c>
      <c r="M74" s="9">
        <f>SUMIFS('ARR Change Log'!$F$3:$F$28,'ARR Change Log'!$J$3:$J$28,'ARR Metrics'!M$3,'ARR Change Log'!$I$3:$I$28,$A$59,'ARR Change Log'!$H$3:$H$28,$A74)</f>
        <v>0</v>
      </c>
      <c r="N74" s="9">
        <f>SUMIFS('ARR Change Log'!$F$3:$F$28,'ARR Change Log'!$J$3:$J$28,'ARR Metrics'!N$3,'ARR Change Log'!$I$3:$I$28,$A$59,'ARR Change Log'!$H$3:$H$28,$A74)</f>
        <v>0</v>
      </c>
      <c r="O74" s="9">
        <f>SUMIFS('ARR Change Log'!$F$3:$F$28,'ARR Change Log'!$J$3:$J$28,'ARR Metrics'!O$3,'ARR Change Log'!$I$3:$I$28,$A$59,'ARR Change Log'!$H$3:$H$28,$A74)</f>
        <v>0</v>
      </c>
      <c r="P74" s="9">
        <f>SUMIFS('ARR Change Log'!$F$3:$F$28,'ARR Change Log'!$J$3:$J$28,'ARR Metrics'!P$3,'ARR Change Log'!$I$3:$I$28,$A$59,'ARR Change Log'!$H$3:$H$28,$A74)</f>
        <v>0</v>
      </c>
      <c r="Q74" s="9">
        <f>SUMIFS('ARR Change Log'!$F$3:$F$28,'ARR Change Log'!$J$3:$J$28,'ARR Metrics'!Q$3,'ARR Change Log'!$I$3:$I$28,$A$59,'ARR Change Log'!$H$3:$H$28,$A74)</f>
        <v>0</v>
      </c>
      <c r="R74" s="9">
        <f>SUMIFS('ARR Change Log'!$F$3:$F$28,'ARR Change Log'!$J$3:$J$28,'ARR Metrics'!R$3,'ARR Change Log'!$I$3:$I$28,$A$59,'ARR Change Log'!$H$3:$H$28,$A74)</f>
        <v>0</v>
      </c>
      <c r="S74" s="9">
        <f>SUMIFS('ARR Change Log'!$F$3:$F$28,'ARR Change Log'!$J$3:$J$28,'ARR Metrics'!S$3,'ARR Change Log'!$I$3:$I$28,$A$59,'ARR Change Log'!$H$3:$H$28,$A74)</f>
        <v>0</v>
      </c>
      <c r="T74" s="9">
        <f>SUMIFS('ARR Change Log'!$F$3:$F$28,'ARR Change Log'!$J$3:$J$28,'ARR Metrics'!T$3,'ARR Change Log'!$I$3:$I$28,$A$59,'ARR Change Log'!$H$3:$H$28,$A74)</f>
        <v>0</v>
      </c>
      <c r="U74" s="9">
        <f>SUMIFS('ARR Change Log'!$F$3:$F$28,'ARR Change Log'!$J$3:$J$28,'ARR Metrics'!U$3,'ARR Change Log'!$I$3:$I$28,$A$59,'ARR Change Log'!$H$3:$H$28,$A74)</f>
        <v>0</v>
      </c>
      <c r="V74" s="9">
        <f>SUMIFS('ARR Change Log'!$F$3:$F$28,'ARR Change Log'!$J$3:$J$28,'ARR Metrics'!V$3,'ARR Change Log'!$I$3:$I$28,$A$59,'ARR Change Log'!$H$3:$H$28,$A74)</f>
        <v>0</v>
      </c>
      <c r="W74" s="9">
        <f>SUMIFS('ARR Change Log'!$F$3:$F$28,'ARR Change Log'!$J$3:$J$28,'ARR Metrics'!W$3,'ARR Change Log'!$I$3:$I$28,$A$59,'ARR Change Log'!$H$3:$H$28,$A74)</f>
        <v>0</v>
      </c>
      <c r="X74" s="9">
        <f>SUMIFS('ARR Change Log'!$F$3:$F$28,'ARR Change Log'!$J$3:$J$28,'ARR Metrics'!X$3,'ARR Change Log'!$I$3:$I$28,$A$59,'ARR Change Log'!$H$3:$H$28,$A74)</f>
        <v>0</v>
      </c>
      <c r="Y74" s="9">
        <f>SUMIFS('ARR Change Log'!$F$3:$F$28,'ARR Change Log'!$J$3:$J$28,'ARR Metrics'!Y$3,'ARR Change Log'!$I$3:$I$28,$A$59,'ARR Change Log'!$H$3:$H$28,$A74)</f>
        <v>0</v>
      </c>
      <c r="Z74" s="9">
        <f>SUMIFS('ARR Change Log'!$F$3:$F$28,'ARR Change Log'!$J$3:$J$28,'ARR Metrics'!Z$3,'ARR Change Log'!$I$3:$I$28,$A$59,'ARR Change Log'!$H$3:$H$28,$A74)</f>
        <v>0</v>
      </c>
      <c r="AA74" s="9">
        <f>SUMIFS('ARR Change Log'!$F$3:$F$28,'ARR Change Log'!$J$3:$J$28,'ARR Metrics'!AA$3,'ARR Change Log'!$I$3:$I$28,$A$59,'ARR Change Log'!$H$3:$H$28,$A74)</f>
        <v>0</v>
      </c>
      <c r="AB74" s="9">
        <f>SUMIFS('ARR Change Log'!$F$3:$F$28,'ARR Change Log'!$J$3:$J$28,'ARR Metrics'!AB$3,'ARR Change Log'!$I$3:$I$28,$A$59,'ARR Change Log'!$H$3:$H$28,$A74)</f>
        <v>0</v>
      </c>
      <c r="AC74" s="9">
        <f>SUMIFS('ARR Change Log'!$F$3:$F$28,'ARR Change Log'!$J$3:$J$28,'ARR Metrics'!AC$3,'ARR Change Log'!$I$3:$I$28,$A$59,'ARR Change Log'!$H$3:$H$28,$A74)</f>
        <v>0</v>
      </c>
      <c r="AD74" s="9">
        <f>SUMIFS('ARR Change Log'!$F$3:$F$28,'ARR Change Log'!$J$3:$J$28,'ARR Metrics'!AD$3,'ARR Change Log'!$I$3:$I$28,$A$59,'ARR Change Log'!$H$3:$H$28,$A74)</f>
        <v>0</v>
      </c>
      <c r="AE74" s="9">
        <f>SUMIFS('ARR Change Log'!$F$3:$F$28,'ARR Change Log'!$J$3:$J$28,'ARR Metrics'!AE$3,'ARR Change Log'!$I$3:$I$28,$A$59,'ARR Change Log'!$H$3:$H$28,$A74)</f>
        <v>0</v>
      </c>
      <c r="AF74" s="9">
        <f>SUMIFS('ARR Change Log'!$F$3:$F$28,'ARR Change Log'!$J$3:$J$28,'ARR Metrics'!AF$3,'ARR Change Log'!$I$3:$I$28,$A$59,'ARR Change Log'!$H$3:$H$28,$A74)</f>
        <v>0</v>
      </c>
      <c r="AG74" s="9">
        <f>SUMIFS('ARR Change Log'!$F$3:$F$28,'ARR Change Log'!$J$3:$J$28,'ARR Metrics'!AG$3,'ARR Change Log'!$I$3:$I$28,$A$59,'ARR Change Log'!$H$3:$H$28,$A74)</f>
        <v>0</v>
      </c>
      <c r="AH74" s="9">
        <f>SUMIFS('ARR Change Log'!$F$3:$F$28,'ARR Change Log'!$J$3:$J$28,'ARR Metrics'!AH$3,'ARR Change Log'!$I$3:$I$28,$A$59,'ARR Change Log'!$H$3:$H$28,$A74)</f>
        <v>0</v>
      </c>
      <c r="AI74" s="9">
        <f>SUMIFS('ARR Change Log'!$F$3:$F$28,'ARR Change Log'!$J$3:$J$28,'ARR Metrics'!AI$3,'ARR Change Log'!$I$3:$I$28,$A$59,'ARR Change Log'!$H$3:$H$28,$A74)</f>
        <v>0</v>
      </c>
      <c r="AJ74" s="9">
        <f>SUMIFS('ARR Change Log'!$F$3:$F$28,'ARR Change Log'!$J$3:$J$28,'ARR Metrics'!AJ$3,'ARR Change Log'!$I$3:$I$28,$A$59,'ARR Change Log'!$H$3:$H$28,$A74)</f>
        <v>0</v>
      </c>
      <c r="AK74" s="9">
        <f>SUMIFS('ARR Change Log'!$F$3:$F$28,'ARR Change Log'!$J$3:$J$28,'ARR Metrics'!AK$3,'ARR Change Log'!$I$3:$I$28,$A$59,'ARR Change Log'!$H$3:$H$28,$A74)</f>
        <v>0</v>
      </c>
      <c r="AL74" s="9">
        <f>SUMIFS('ARR Change Log'!$F$3:$F$28,'ARR Change Log'!$J$3:$J$28,'ARR Metrics'!AL$3,'ARR Change Log'!$I$3:$I$28,$A$59,'ARR Change Log'!$H$3:$H$28,$A74)</f>
        <v>0</v>
      </c>
      <c r="AM74" s="9">
        <f>SUMIFS('ARR Change Log'!$F$3:$F$28,'ARR Change Log'!$J$3:$J$28,'ARR Metrics'!AM$3,'ARR Change Log'!$I$3:$I$28,$A$59,'ARR Change Log'!$H$3:$H$28,$A74)</f>
        <v>0</v>
      </c>
    </row>
    <row r="75" ht="14.25" customHeight="1">
      <c r="C75" s="10" t="s">
        <v>15</v>
      </c>
      <c r="D75" s="11">
        <f t="shared" ref="D75:AM75" si="27">SUM(D71:D74)</f>
        <v>0</v>
      </c>
      <c r="E75" s="11">
        <f t="shared" si="27"/>
        <v>0</v>
      </c>
      <c r="F75" s="11">
        <f t="shared" si="27"/>
        <v>0</v>
      </c>
      <c r="G75" s="11">
        <f t="shared" si="27"/>
        <v>0</v>
      </c>
      <c r="H75" s="11">
        <f t="shared" si="27"/>
        <v>0</v>
      </c>
      <c r="I75" s="11">
        <f t="shared" si="27"/>
        <v>0</v>
      </c>
      <c r="J75" s="11">
        <f t="shared" si="27"/>
        <v>0</v>
      </c>
      <c r="K75" s="11">
        <f t="shared" si="27"/>
        <v>50000</v>
      </c>
      <c r="L75" s="11">
        <f t="shared" si="27"/>
        <v>50000</v>
      </c>
      <c r="M75" s="11">
        <f t="shared" si="27"/>
        <v>50000</v>
      </c>
      <c r="N75" s="11">
        <f t="shared" si="27"/>
        <v>50000</v>
      </c>
      <c r="O75" s="11">
        <f t="shared" si="27"/>
        <v>50000</v>
      </c>
      <c r="P75" s="11">
        <f t="shared" si="27"/>
        <v>50000</v>
      </c>
      <c r="Q75" s="11">
        <f t="shared" si="27"/>
        <v>50000</v>
      </c>
      <c r="R75" s="11">
        <f t="shared" si="27"/>
        <v>50000</v>
      </c>
      <c r="S75" s="11">
        <f t="shared" si="27"/>
        <v>50000</v>
      </c>
      <c r="T75" s="11">
        <f t="shared" si="27"/>
        <v>50000</v>
      </c>
      <c r="U75" s="11">
        <f t="shared" si="27"/>
        <v>50000</v>
      </c>
      <c r="V75" s="11">
        <f t="shared" si="27"/>
        <v>50000</v>
      </c>
      <c r="W75" s="11">
        <f t="shared" si="27"/>
        <v>50000</v>
      </c>
      <c r="X75" s="11">
        <f t="shared" si="27"/>
        <v>50000</v>
      </c>
      <c r="Y75" s="11">
        <f t="shared" si="27"/>
        <v>50000</v>
      </c>
      <c r="Z75" s="11">
        <f t="shared" si="27"/>
        <v>50000</v>
      </c>
      <c r="AA75" s="11">
        <f t="shared" si="27"/>
        <v>50000</v>
      </c>
      <c r="AB75" s="11">
        <f t="shared" si="27"/>
        <v>50000</v>
      </c>
      <c r="AC75" s="11">
        <f t="shared" si="27"/>
        <v>50000</v>
      </c>
      <c r="AD75" s="11">
        <f t="shared" si="27"/>
        <v>50000</v>
      </c>
      <c r="AE75" s="11">
        <f t="shared" si="27"/>
        <v>50000</v>
      </c>
      <c r="AF75" s="11">
        <f t="shared" si="27"/>
        <v>50000</v>
      </c>
      <c r="AG75" s="11">
        <f t="shared" si="27"/>
        <v>50000</v>
      </c>
      <c r="AH75" s="11">
        <f t="shared" si="27"/>
        <v>50000</v>
      </c>
      <c r="AI75" s="11">
        <f t="shared" si="27"/>
        <v>50000</v>
      </c>
      <c r="AJ75" s="11">
        <f t="shared" si="27"/>
        <v>50000</v>
      </c>
      <c r="AK75" s="11">
        <f t="shared" si="27"/>
        <v>50000</v>
      </c>
      <c r="AL75" s="11">
        <f t="shared" si="27"/>
        <v>50000</v>
      </c>
      <c r="AM75" s="11">
        <f t="shared" si="27"/>
        <v>50000</v>
      </c>
      <c r="AO75" s="9">
        <v>-5979547.270213962</v>
      </c>
    </row>
    <row r="76" ht="14.25" customHeight="1"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</row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A27:B28 B34 A35:B37 A46:B47 A54:B56 A64:B65 A72:B74">
      <formula1>Lists!$G$3:$G$6</formula1>
    </dataValidation>
  </dataValidations>
  <printOptions/>
  <pageMargins bottom="0.75" footer="0.0" header="0.0" left="0.7" right="0.7" top="0.75"/>
  <pageSetup paperSize="5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8.29"/>
    <col customWidth="1" min="3" max="3" width="23.0"/>
    <col customWidth="1" min="4" max="4" width="8.43"/>
    <col customWidth="1" min="5" max="5" width="12.43"/>
    <col customWidth="1" min="6" max="6" width="11.29"/>
    <col customWidth="1" min="7" max="7" width="11.43"/>
    <col customWidth="1" min="8" max="8" width="15.43"/>
    <col customWidth="1" min="9" max="9" width="7.0"/>
    <col customWidth="1" min="10" max="10" width="8.71"/>
  </cols>
  <sheetData>
    <row r="1" ht="14.25" customHeight="1"/>
    <row r="2" ht="14.25" customHeight="1">
      <c r="A2" s="13" t="s">
        <v>26</v>
      </c>
      <c r="B2" s="13" t="s">
        <v>27</v>
      </c>
      <c r="C2" s="13" t="s">
        <v>28</v>
      </c>
      <c r="D2" s="13" t="s">
        <v>29</v>
      </c>
      <c r="E2" s="13" t="s">
        <v>30</v>
      </c>
      <c r="F2" s="13" t="s">
        <v>31</v>
      </c>
      <c r="G2" s="13" t="s">
        <v>18</v>
      </c>
      <c r="H2" s="13" t="s">
        <v>32</v>
      </c>
      <c r="I2" s="13" t="s">
        <v>33</v>
      </c>
      <c r="J2" s="13" t="s">
        <v>34</v>
      </c>
    </row>
    <row r="3" ht="14.25" customHeight="1">
      <c r="A3" s="14">
        <f>'Contract Database'!Q11</f>
        <v>43678</v>
      </c>
      <c r="B3" s="15" t="str">
        <f>'Contract Database'!B11</f>
        <v>customer 1</v>
      </c>
      <c r="C3" s="15" t="str">
        <f>'Contract Database'!D11</f>
        <v>customer 1</v>
      </c>
      <c r="D3" s="15">
        <f>'Contract Database'!F11</f>
        <v>1001</v>
      </c>
      <c r="E3" s="16"/>
      <c r="F3" s="16">
        <f>'Contract Database'!AB11</f>
        <v>50000</v>
      </c>
      <c r="G3" s="16">
        <f t="shared" ref="G3:G7" si="1">E3+F3</f>
        <v>50000</v>
      </c>
      <c r="H3" s="15" t="s">
        <v>18</v>
      </c>
      <c r="I3" s="15" t="str">
        <f>'Contract Database'!U11</f>
        <v>Large</v>
      </c>
      <c r="J3" s="17">
        <f t="shared" ref="J3:J28" si="2">EOMONTH(A3,0)</f>
        <v>43708</v>
      </c>
    </row>
    <row r="4" ht="14.25" customHeight="1">
      <c r="A4" s="14">
        <f>'Contract Database'!Q12</f>
        <v>43739</v>
      </c>
      <c r="B4" s="15" t="str">
        <f>'Contract Database'!B12</f>
        <v>customer 2</v>
      </c>
      <c r="C4" s="15" t="str">
        <f>'Contract Database'!D12</f>
        <v>customer 2</v>
      </c>
      <c r="D4" s="15">
        <f>'Contract Database'!F12</f>
        <v>1002</v>
      </c>
      <c r="E4" s="16"/>
      <c r="F4" s="16">
        <v>25000.0</v>
      </c>
      <c r="G4" s="16">
        <f t="shared" si="1"/>
        <v>25000</v>
      </c>
      <c r="H4" s="15" t="s">
        <v>18</v>
      </c>
      <c r="I4" s="15" t="s">
        <v>22</v>
      </c>
      <c r="J4" s="17">
        <f t="shared" si="2"/>
        <v>43769</v>
      </c>
    </row>
    <row r="5" ht="14.25" customHeight="1">
      <c r="A5" s="14" t="str">
        <f>'Contract Database'!Q13</f>
        <v/>
      </c>
      <c r="B5" s="15" t="str">
        <f>'Contract Database'!B13</f>
        <v/>
      </c>
      <c r="C5" s="15" t="str">
        <f>'Contract Database'!D13</f>
        <v/>
      </c>
      <c r="D5" s="15" t="str">
        <f>'Contract Database'!F13</f>
        <v/>
      </c>
      <c r="E5" s="16"/>
      <c r="F5" s="16" t="str">
        <f>'Contract Database'!AB13</f>
        <v/>
      </c>
      <c r="G5" s="16">
        <f t="shared" si="1"/>
        <v>0</v>
      </c>
      <c r="H5" s="15" t="s">
        <v>18</v>
      </c>
      <c r="I5" s="15" t="str">
        <f>'Contract Database'!U13</f>
        <v/>
      </c>
      <c r="J5" s="17">
        <f t="shared" si="2"/>
        <v>1</v>
      </c>
    </row>
    <row r="6" ht="14.25" customHeight="1">
      <c r="A6" s="14" t="str">
        <f>'Contract Database'!Q14</f>
        <v/>
      </c>
      <c r="B6" s="15" t="str">
        <f>'Contract Database'!B14</f>
        <v/>
      </c>
      <c r="C6" s="15" t="str">
        <f>'Contract Database'!D14</f>
        <v/>
      </c>
      <c r="D6" s="15" t="str">
        <f>'Contract Database'!F14</f>
        <v/>
      </c>
      <c r="E6" s="16"/>
      <c r="F6" s="16" t="str">
        <f>'Contract Database'!AB14</f>
        <v/>
      </c>
      <c r="G6" s="16">
        <f t="shared" si="1"/>
        <v>0</v>
      </c>
      <c r="H6" s="15" t="s">
        <v>18</v>
      </c>
      <c r="I6" s="15" t="str">
        <f>'Contract Database'!U14</f>
        <v/>
      </c>
      <c r="J6" s="17">
        <f t="shared" si="2"/>
        <v>1</v>
      </c>
    </row>
    <row r="7" ht="14.25" customHeight="1">
      <c r="A7" s="14" t="str">
        <f>'Contract Database'!Q15</f>
        <v/>
      </c>
      <c r="B7" s="15" t="str">
        <f>'Contract Database'!B15</f>
        <v/>
      </c>
      <c r="C7" s="15" t="str">
        <f>'Contract Database'!D15</f>
        <v/>
      </c>
      <c r="D7" s="15" t="str">
        <f>'Contract Database'!F15</f>
        <v/>
      </c>
      <c r="E7" s="16"/>
      <c r="F7" s="16" t="str">
        <f>'Contract Database'!AB15</f>
        <v/>
      </c>
      <c r="G7" s="16">
        <f t="shared" si="1"/>
        <v>0</v>
      </c>
      <c r="H7" s="15" t="s">
        <v>18</v>
      </c>
      <c r="I7" s="15" t="str">
        <f>'Contract Database'!U15</f>
        <v/>
      </c>
      <c r="J7" s="17">
        <f t="shared" si="2"/>
        <v>1</v>
      </c>
    </row>
    <row r="8" ht="14.25" customHeight="1">
      <c r="A8" s="14"/>
      <c r="B8" s="15"/>
      <c r="C8" s="15"/>
      <c r="D8" s="15"/>
      <c r="E8" s="16"/>
      <c r="F8" s="16"/>
      <c r="G8" s="16"/>
      <c r="H8" s="16"/>
      <c r="I8" s="15"/>
      <c r="J8" s="17">
        <f t="shared" si="2"/>
        <v>1</v>
      </c>
    </row>
    <row r="9" ht="14.25" customHeight="1">
      <c r="A9" s="14"/>
      <c r="B9" s="15"/>
      <c r="C9" s="15"/>
      <c r="D9" s="15"/>
      <c r="E9" s="16"/>
      <c r="F9" s="16"/>
      <c r="G9" s="16"/>
      <c r="H9" s="16"/>
      <c r="I9" s="15"/>
      <c r="J9" s="17">
        <f t="shared" si="2"/>
        <v>1</v>
      </c>
    </row>
    <row r="10" ht="14.25" customHeight="1">
      <c r="A10" s="14"/>
      <c r="B10" s="15"/>
      <c r="C10" s="15"/>
      <c r="D10" s="15"/>
      <c r="E10" s="16"/>
      <c r="F10" s="16"/>
      <c r="G10" s="16"/>
      <c r="H10" s="16"/>
      <c r="I10" s="15"/>
      <c r="J10" s="17">
        <f t="shared" si="2"/>
        <v>1</v>
      </c>
    </row>
    <row r="11" ht="14.25" customHeight="1">
      <c r="A11" s="14"/>
      <c r="B11" s="15"/>
      <c r="C11" s="15"/>
      <c r="D11" s="15"/>
      <c r="E11" s="16"/>
      <c r="F11" s="16"/>
      <c r="G11" s="16"/>
      <c r="H11" s="16"/>
      <c r="I11" s="15"/>
      <c r="J11" s="17">
        <f t="shared" si="2"/>
        <v>1</v>
      </c>
    </row>
    <row r="12" ht="14.25" customHeight="1">
      <c r="A12" s="14"/>
      <c r="B12" s="15"/>
      <c r="C12" s="15"/>
      <c r="D12" s="15"/>
      <c r="E12" s="16"/>
      <c r="F12" s="16"/>
      <c r="G12" s="16"/>
      <c r="H12" s="16"/>
      <c r="I12" s="15"/>
      <c r="J12" s="17">
        <f t="shared" si="2"/>
        <v>1</v>
      </c>
    </row>
    <row r="13" ht="14.25" customHeight="1">
      <c r="A13" s="14"/>
      <c r="B13" s="15"/>
      <c r="C13" s="15"/>
      <c r="D13" s="15"/>
      <c r="E13" s="16"/>
      <c r="F13" s="16"/>
      <c r="G13" s="16"/>
      <c r="H13" s="16"/>
      <c r="I13" s="15"/>
      <c r="J13" s="17">
        <f t="shared" si="2"/>
        <v>1</v>
      </c>
    </row>
    <row r="14" ht="14.25" customHeight="1">
      <c r="A14" s="14"/>
      <c r="B14" s="15"/>
      <c r="C14" s="15"/>
      <c r="D14" s="15"/>
      <c r="E14" s="16"/>
      <c r="F14" s="16"/>
      <c r="G14" s="16"/>
      <c r="H14" s="16"/>
      <c r="I14" s="15"/>
      <c r="J14" s="17">
        <f t="shared" si="2"/>
        <v>1</v>
      </c>
    </row>
    <row r="15" ht="14.25" customHeight="1">
      <c r="A15" s="14"/>
      <c r="B15" s="15"/>
      <c r="C15" s="15"/>
      <c r="D15" s="15"/>
      <c r="E15" s="16"/>
      <c r="F15" s="16"/>
      <c r="G15" s="16"/>
      <c r="H15" s="16"/>
      <c r="I15" s="15"/>
      <c r="J15" s="17">
        <f t="shared" si="2"/>
        <v>1</v>
      </c>
    </row>
    <row r="16" ht="14.25" customHeight="1">
      <c r="A16" s="14"/>
      <c r="B16" s="15"/>
      <c r="C16" s="15"/>
      <c r="D16" s="15"/>
      <c r="E16" s="16"/>
      <c r="F16" s="16"/>
      <c r="G16" s="16"/>
      <c r="H16" s="16"/>
      <c r="I16" s="15"/>
      <c r="J16" s="17">
        <f t="shared" si="2"/>
        <v>1</v>
      </c>
    </row>
    <row r="17" ht="14.25" customHeight="1">
      <c r="A17" s="14"/>
      <c r="B17" s="15"/>
      <c r="C17" s="15"/>
      <c r="D17" s="15"/>
      <c r="E17" s="16"/>
      <c r="F17" s="16"/>
      <c r="G17" s="16"/>
      <c r="H17" s="16"/>
      <c r="I17" s="15"/>
      <c r="J17" s="17">
        <f t="shared" si="2"/>
        <v>1</v>
      </c>
    </row>
    <row r="18" ht="14.25" customHeight="1">
      <c r="A18" s="14"/>
      <c r="B18" s="15"/>
      <c r="C18" s="15"/>
      <c r="D18" s="15"/>
      <c r="E18" s="16"/>
      <c r="F18" s="16"/>
      <c r="G18" s="16"/>
      <c r="H18" s="16"/>
      <c r="I18" s="15"/>
      <c r="J18" s="17">
        <f t="shared" si="2"/>
        <v>1</v>
      </c>
    </row>
    <row r="19" ht="14.25" customHeight="1">
      <c r="A19" s="14"/>
      <c r="B19" s="15"/>
      <c r="C19" s="15"/>
      <c r="D19" s="15"/>
      <c r="E19" s="16"/>
      <c r="F19" s="16"/>
      <c r="G19" s="16"/>
      <c r="H19" s="16"/>
      <c r="I19" s="15"/>
      <c r="J19" s="17">
        <f t="shared" si="2"/>
        <v>1</v>
      </c>
    </row>
    <row r="20" ht="14.25" customHeight="1">
      <c r="A20" s="14"/>
      <c r="B20" s="15"/>
      <c r="C20" s="15"/>
      <c r="D20" s="15"/>
      <c r="E20" s="16"/>
      <c r="F20" s="16"/>
      <c r="G20" s="16"/>
      <c r="H20" s="16"/>
      <c r="I20" s="15"/>
      <c r="J20" s="17">
        <f t="shared" si="2"/>
        <v>1</v>
      </c>
    </row>
    <row r="21" ht="14.25" customHeight="1">
      <c r="A21" s="14"/>
      <c r="B21" s="15"/>
      <c r="C21" s="15"/>
      <c r="D21" s="15"/>
      <c r="E21" s="16"/>
      <c r="F21" s="16"/>
      <c r="G21" s="16"/>
      <c r="H21" s="16"/>
      <c r="I21" s="15"/>
      <c r="J21" s="17">
        <f t="shared" si="2"/>
        <v>1</v>
      </c>
    </row>
    <row r="22" ht="14.25" customHeight="1">
      <c r="A22" s="14"/>
      <c r="B22" s="15"/>
      <c r="C22" s="15"/>
      <c r="D22" s="15"/>
      <c r="E22" s="16"/>
      <c r="F22" s="16"/>
      <c r="G22" s="16"/>
      <c r="H22" s="16"/>
      <c r="I22" s="15"/>
      <c r="J22" s="17">
        <f t="shared" si="2"/>
        <v>1</v>
      </c>
    </row>
    <row r="23" ht="14.25" customHeight="1">
      <c r="A23" s="14"/>
      <c r="B23" s="15"/>
      <c r="C23" s="15"/>
      <c r="D23" s="15"/>
      <c r="E23" s="16"/>
      <c r="F23" s="16"/>
      <c r="G23" s="16"/>
      <c r="H23" s="16"/>
      <c r="I23" s="15"/>
      <c r="J23" s="17">
        <f t="shared" si="2"/>
        <v>1</v>
      </c>
    </row>
    <row r="24" ht="14.25" customHeight="1">
      <c r="A24" s="14"/>
      <c r="B24" s="15"/>
      <c r="C24" s="15"/>
      <c r="D24" s="15"/>
      <c r="E24" s="16"/>
      <c r="F24" s="16"/>
      <c r="G24" s="16"/>
      <c r="H24" s="16"/>
      <c r="I24" s="15"/>
      <c r="J24" s="17">
        <f t="shared" si="2"/>
        <v>1</v>
      </c>
    </row>
    <row r="25" ht="14.25" customHeight="1">
      <c r="A25" s="14"/>
      <c r="B25" s="15"/>
      <c r="C25" s="15"/>
      <c r="D25" s="15"/>
      <c r="E25" s="16"/>
      <c r="F25" s="16"/>
      <c r="G25" s="16"/>
      <c r="H25" s="16"/>
      <c r="I25" s="15"/>
      <c r="J25" s="17">
        <f t="shared" si="2"/>
        <v>1</v>
      </c>
    </row>
    <row r="26" ht="14.25" customHeight="1">
      <c r="A26" s="14"/>
      <c r="B26" s="15"/>
      <c r="C26" s="15"/>
      <c r="D26" s="15"/>
      <c r="E26" s="16"/>
      <c r="F26" s="16"/>
      <c r="G26" s="16"/>
      <c r="H26" s="16"/>
      <c r="I26" s="15"/>
      <c r="J26" s="17">
        <f t="shared" si="2"/>
        <v>1</v>
      </c>
    </row>
    <row r="27" ht="14.25" customHeight="1">
      <c r="A27" s="14"/>
      <c r="B27" s="15"/>
      <c r="C27" s="15"/>
      <c r="D27" s="15"/>
      <c r="E27" s="16"/>
      <c r="F27" s="16"/>
      <c r="G27" s="16"/>
      <c r="H27" s="16"/>
      <c r="I27" s="15"/>
      <c r="J27" s="17">
        <f t="shared" si="2"/>
        <v>1</v>
      </c>
    </row>
    <row r="28" ht="14.25" customHeight="1">
      <c r="A28" s="14"/>
      <c r="B28" s="15"/>
      <c r="C28" s="15"/>
      <c r="D28" s="15"/>
      <c r="E28" s="16"/>
      <c r="F28" s="16"/>
      <c r="G28" s="16"/>
      <c r="H28" s="16"/>
      <c r="I28" s="15"/>
      <c r="J28" s="17">
        <f t="shared" si="2"/>
        <v>1</v>
      </c>
    </row>
    <row r="29" ht="14.25" customHeight="1">
      <c r="E29" s="18"/>
      <c r="F29" s="18"/>
      <c r="G29" s="18"/>
    </row>
    <row r="30" ht="14.25" customHeight="1">
      <c r="E30" s="18"/>
      <c r="F30" s="18"/>
      <c r="G30" s="18"/>
    </row>
    <row r="31" ht="14.25" customHeight="1">
      <c r="E31" s="18"/>
      <c r="F31" s="18"/>
      <c r="G31" s="18"/>
    </row>
    <row r="32" ht="14.25" customHeight="1">
      <c r="E32" s="18"/>
      <c r="F32" s="18"/>
      <c r="G32" s="18"/>
    </row>
    <row r="33" ht="14.25" customHeight="1">
      <c r="E33" s="18"/>
      <c r="F33" s="18"/>
      <c r="G33" s="18"/>
    </row>
    <row r="34" ht="14.25" customHeight="1">
      <c r="E34" s="18"/>
      <c r="F34" s="18"/>
      <c r="G34" s="18"/>
    </row>
    <row r="35" ht="14.25" customHeight="1">
      <c r="E35" s="18"/>
      <c r="F35" s="18"/>
      <c r="G35" s="18"/>
    </row>
    <row r="36" ht="14.25" customHeight="1">
      <c r="E36" s="18"/>
      <c r="F36" s="18"/>
      <c r="G36" s="18"/>
    </row>
    <row r="37" ht="14.25" customHeight="1">
      <c r="E37" s="18"/>
      <c r="F37" s="18"/>
      <c r="G37" s="18"/>
    </row>
    <row r="38" ht="14.25" customHeight="1">
      <c r="E38" s="18"/>
      <c r="F38" s="18"/>
      <c r="G38" s="18"/>
    </row>
    <row r="39" ht="14.25" customHeight="1">
      <c r="E39" s="18"/>
      <c r="F39" s="18"/>
      <c r="G39" s="18"/>
    </row>
    <row r="40" ht="14.25" customHeight="1">
      <c r="E40" s="18"/>
      <c r="F40" s="18"/>
      <c r="G40" s="18"/>
    </row>
    <row r="41" ht="14.25" customHeight="1">
      <c r="E41" s="18"/>
      <c r="F41" s="18"/>
      <c r="G41" s="18"/>
    </row>
    <row r="42" ht="14.25" customHeight="1">
      <c r="E42" s="18"/>
      <c r="F42" s="18"/>
      <c r="G42" s="18"/>
    </row>
    <row r="43" ht="14.25" customHeight="1">
      <c r="E43" s="18"/>
      <c r="F43" s="18"/>
      <c r="G43" s="18"/>
    </row>
    <row r="44" ht="14.25" customHeight="1">
      <c r="E44" s="18"/>
      <c r="F44" s="18"/>
      <c r="G44" s="18"/>
    </row>
    <row r="45" ht="14.25" customHeight="1">
      <c r="E45" s="18"/>
      <c r="F45" s="18"/>
      <c r="G45" s="18"/>
    </row>
    <row r="46" ht="14.25" customHeight="1">
      <c r="E46" s="18"/>
      <c r="F46" s="18"/>
      <c r="G46" s="18"/>
    </row>
    <row r="47" ht="14.25" customHeight="1">
      <c r="E47" s="18"/>
      <c r="F47" s="18"/>
      <c r="G47" s="18"/>
    </row>
    <row r="48" ht="14.25" customHeight="1">
      <c r="E48" s="18"/>
      <c r="F48" s="18"/>
      <c r="G48" s="18"/>
    </row>
    <row r="49" ht="14.25" customHeight="1">
      <c r="E49" s="18"/>
      <c r="F49" s="18"/>
      <c r="G49" s="18"/>
    </row>
    <row r="50" ht="14.25" customHeight="1">
      <c r="E50" s="18"/>
      <c r="F50" s="18"/>
      <c r="G50" s="18"/>
    </row>
    <row r="51" ht="14.25" customHeight="1">
      <c r="E51" s="18"/>
      <c r="F51" s="18"/>
      <c r="G51" s="18"/>
    </row>
    <row r="52" ht="14.25" customHeight="1">
      <c r="E52" s="18"/>
      <c r="F52" s="18"/>
      <c r="G52" s="18"/>
    </row>
    <row r="53" ht="14.25" customHeight="1">
      <c r="E53" s="18"/>
      <c r="F53" s="18"/>
      <c r="G53" s="18"/>
    </row>
    <row r="54" ht="14.25" customHeight="1">
      <c r="E54" s="18"/>
      <c r="F54" s="18"/>
      <c r="G54" s="18"/>
    </row>
    <row r="55" ht="14.25" customHeight="1">
      <c r="E55" s="18"/>
      <c r="F55" s="18"/>
      <c r="G55" s="18"/>
    </row>
    <row r="56" ht="14.25" customHeight="1">
      <c r="E56" s="18"/>
      <c r="F56" s="18"/>
      <c r="G56" s="18"/>
    </row>
    <row r="57" ht="14.25" customHeight="1">
      <c r="E57" s="18"/>
      <c r="F57" s="18"/>
      <c r="G57" s="18"/>
    </row>
    <row r="58" ht="14.25" customHeight="1">
      <c r="E58" s="18"/>
      <c r="F58" s="18"/>
      <c r="G58" s="18"/>
    </row>
    <row r="59" ht="14.25" customHeight="1">
      <c r="E59" s="18"/>
      <c r="F59" s="18"/>
      <c r="G59" s="18"/>
    </row>
    <row r="60" ht="14.25" customHeight="1">
      <c r="E60" s="18"/>
      <c r="F60" s="18"/>
      <c r="G60" s="18"/>
    </row>
    <row r="61" ht="14.25" customHeight="1">
      <c r="E61" s="18"/>
      <c r="F61" s="18"/>
      <c r="G61" s="18"/>
    </row>
    <row r="62" ht="14.25" customHeight="1">
      <c r="E62" s="18"/>
      <c r="F62" s="18"/>
      <c r="G62" s="18"/>
    </row>
    <row r="63" ht="14.25" customHeight="1">
      <c r="E63" s="18"/>
      <c r="F63" s="18"/>
      <c r="G63" s="18"/>
    </row>
    <row r="64" ht="14.25" customHeight="1">
      <c r="E64" s="18"/>
      <c r="F64" s="18"/>
      <c r="G64" s="18"/>
    </row>
    <row r="65" ht="14.25" customHeight="1">
      <c r="E65" s="18"/>
      <c r="F65" s="18"/>
      <c r="G65" s="18"/>
    </row>
    <row r="66" ht="14.25" customHeight="1">
      <c r="E66" s="18"/>
      <c r="F66" s="18"/>
      <c r="G66" s="18"/>
    </row>
    <row r="67" ht="14.25" customHeight="1">
      <c r="E67" s="18"/>
      <c r="F67" s="18"/>
      <c r="G67" s="18"/>
    </row>
    <row r="68" ht="14.25" customHeight="1">
      <c r="E68" s="18"/>
      <c r="F68" s="18"/>
      <c r="G68" s="18"/>
    </row>
    <row r="69" ht="14.25" customHeight="1">
      <c r="E69" s="18"/>
      <c r="F69" s="18"/>
      <c r="G69" s="18"/>
    </row>
    <row r="70" ht="14.25" customHeight="1">
      <c r="E70" s="18"/>
      <c r="F70" s="18"/>
      <c r="G70" s="18"/>
    </row>
    <row r="71" ht="14.25" customHeight="1">
      <c r="E71" s="18"/>
      <c r="F71" s="18"/>
      <c r="G71" s="18"/>
    </row>
    <row r="72" ht="14.25" customHeight="1">
      <c r="E72" s="18"/>
      <c r="F72" s="18"/>
      <c r="G72" s="18"/>
    </row>
    <row r="73" ht="14.25" customHeight="1">
      <c r="E73" s="18"/>
      <c r="F73" s="18"/>
      <c r="G73" s="18"/>
    </row>
    <row r="74" ht="14.25" customHeight="1">
      <c r="E74" s="18"/>
      <c r="F74" s="18"/>
      <c r="G74" s="18"/>
    </row>
    <row r="75" ht="14.25" customHeight="1">
      <c r="E75" s="18"/>
      <c r="F75" s="18"/>
      <c r="G75" s="18"/>
    </row>
    <row r="76" ht="14.25" customHeight="1">
      <c r="E76" s="18"/>
      <c r="F76" s="18"/>
      <c r="G76" s="18"/>
    </row>
    <row r="77" ht="14.25" customHeight="1">
      <c r="E77" s="18"/>
      <c r="F77" s="18"/>
      <c r="G77" s="18"/>
    </row>
    <row r="78" ht="14.25" customHeight="1">
      <c r="E78" s="18"/>
      <c r="F78" s="18"/>
      <c r="G78" s="18"/>
    </row>
    <row r="79" ht="14.25" customHeight="1">
      <c r="E79" s="18"/>
      <c r="F79" s="18"/>
      <c r="G79" s="18"/>
    </row>
    <row r="80" ht="14.25" customHeight="1">
      <c r="E80" s="18"/>
      <c r="F80" s="18"/>
      <c r="G80" s="18"/>
    </row>
    <row r="81" ht="14.25" customHeight="1">
      <c r="E81" s="18"/>
      <c r="F81" s="18"/>
      <c r="G81" s="18"/>
    </row>
    <row r="82" ht="14.25" customHeight="1">
      <c r="E82" s="18"/>
      <c r="F82" s="18"/>
      <c r="G82" s="18"/>
    </row>
    <row r="83" ht="14.25" customHeight="1">
      <c r="E83" s="18"/>
      <c r="F83" s="18"/>
      <c r="G83" s="18"/>
    </row>
    <row r="84" ht="14.25" customHeight="1">
      <c r="E84" s="18"/>
      <c r="F84" s="18"/>
      <c r="G84" s="18"/>
    </row>
    <row r="85" ht="14.25" customHeight="1">
      <c r="E85" s="18"/>
      <c r="F85" s="18"/>
      <c r="G85" s="18"/>
    </row>
    <row r="86" ht="14.25" customHeight="1">
      <c r="E86" s="18"/>
      <c r="F86" s="18"/>
      <c r="G86" s="18"/>
    </row>
    <row r="87" ht="14.25" customHeight="1">
      <c r="E87" s="18"/>
      <c r="F87" s="18"/>
      <c r="G87" s="18"/>
    </row>
    <row r="88" ht="14.25" customHeight="1">
      <c r="E88" s="18"/>
      <c r="F88" s="18"/>
      <c r="G88" s="18"/>
    </row>
    <row r="89" ht="14.25" customHeight="1">
      <c r="E89" s="18"/>
      <c r="F89" s="18"/>
      <c r="G89" s="18"/>
    </row>
    <row r="90" ht="14.25" customHeight="1">
      <c r="E90" s="18"/>
      <c r="F90" s="18"/>
      <c r="G90" s="18"/>
    </row>
    <row r="91" ht="14.25" customHeight="1">
      <c r="E91" s="18"/>
      <c r="F91" s="18"/>
      <c r="G91" s="18"/>
    </row>
    <row r="92" ht="14.25" customHeight="1">
      <c r="E92" s="18"/>
      <c r="F92" s="18"/>
      <c r="G92" s="18"/>
    </row>
    <row r="93" ht="14.25" customHeight="1">
      <c r="E93" s="18"/>
      <c r="F93" s="18"/>
      <c r="G93" s="18"/>
    </row>
    <row r="94" ht="14.25" customHeight="1">
      <c r="E94" s="18"/>
      <c r="F94" s="18"/>
      <c r="G94" s="18"/>
    </row>
    <row r="95" ht="14.25" customHeight="1">
      <c r="E95" s="18"/>
      <c r="F95" s="18"/>
      <c r="G95" s="18"/>
    </row>
    <row r="96" ht="14.25" customHeight="1">
      <c r="E96" s="18"/>
      <c r="F96" s="18"/>
      <c r="G96" s="18"/>
    </row>
    <row r="97" ht="14.25" customHeight="1">
      <c r="E97" s="18"/>
      <c r="F97" s="18"/>
      <c r="G97" s="18"/>
    </row>
    <row r="98" ht="14.25" customHeight="1">
      <c r="E98" s="18"/>
      <c r="F98" s="18"/>
      <c r="G98" s="18"/>
    </row>
    <row r="99" ht="14.25" customHeight="1">
      <c r="E99" s="18"/>
      <c r="F99" s="18"/>
      <c r="G99" s="18"/>
    </row>
    <row r="100" ht="14.25" customHeight="1">
      <c r="E100" s="18"/>
      <c r="F100" s="18"/>
      <c r="G100" s="18"/>
    </row>
    <row r="101" ht="14.25" customHeight="1">
      <c r="E101" s="18"/>
      <c r="F101" s="18"/>
      <c r="G101" s="18"/>
    </row>
    <row r="102" ht="14.25" customHeight="1">
      <c r="E102" s="18"/>
      <c r="F102" s="18"/>
      <c r="G102" s="18"/>
    </row>
    <row r="103" ht="14.25" customHeight="1">
      <c r="E103" s="18"/>
      <c r="F103" s="18"/>
      <c r="G103" s="18"/>
    </row>
    <row r="104" ht="14.25" customHeight="1">
      <c r="E104" s="18"/>
      <c r="F104" s="18"/>
      <c r="G104" s="18"/>
    </row>
    <row r="105" ht="14.25" customHeight="1">
      <c r="E105" s="18"/>
      <c r="F105" s="18"/>
      <c r="G105" s="18"/>
    </row>
    <row r="106" ht="14.25" customHeight="1">
      <c r="E106" s="18"/>
      <c r="F106" s="18"/>
      <c r="G106" s="18"/>
    </row>
    <row r="107" ht="14.25" customHeight="1">
      <c r="E107" s="18"/>
      <c r="F107" s="18"/>
      <c r="G107" s="18"/>
    </row>
    <row r="108" ht="14.25" customHeight="1">
      <c r="E108" s="18"/>
      <c r="F108" s="18"/>
      <c r="G108" s="18"/>
    </row>
    <row r="109" ht="14.25" customHeight="1">
      <c r="E109" s="18"/>
      <c r="F109" s="18"/>
      <c r="G109" s="18"/>
    </row>
    <row r="110" ht="14.25" customHeight="1">
      <c r="E110" s="18"/>
      <c r="F110" s="18"/>
      <c r="G110" s="18"/>
    </row>
    <row r="111" ht="14.25" customHeight="1">
      <c r="E111" s="18"/>
      <c r="F111" s="18"/>
      <c r="G111" s="18"/>
    </row>
    <row r="112" ht="14.25" customHeight="1">
      <c r="E112" s="18"/>
      <c r="F112" s="18"/>
      <c r="G112" s="18"/>
    </row>
    <row r="113" ht="14.25" customHeight="1">
      <c r="E113" s="18"/>
      <c r="F113" s="18"/>
      <c r="G113" s="18"/>
    </row>
    <row r="114" ht="14.25" customHeight="1">
      <c r="E114" s="18"/>
      <c r="F114" s="18"/>
      <c r="G114" s="18"/>
    </row>
    <row r="115" ht="14.25" customHeight="1">
      <c r="E115" s="18"/>
      <c r="F115" s="18"/>
      <c r="G115" s="18"/>
    </row>
    <row r="116" ht="14.25" customHeight="1">
      <c r="E116" s="18"/>
      <c r="F116" s="18"/>
      <c r="G116" s="18"/>
    </row>
    <row r="117" ht="14.25" customHeight="1">
      <c r="E117" s="18"/>
      <c r="F117" s="18"/>
      <c r="G117" s="18"/>
    </row>
    <row r="118" ht="14.25" customHeight="1">
      <c r="E118" s="18"/>
      <c r="F118" s="18"/>
      <c r="G118" s="18"/>
    </row>
    <row r="119" ht="14.25" customHeight="1">
      <c r="E119" s="18"/>
      <c r="F119" s="18"/>
      <c r="G119" s="18"/>
    </row>
    <row r="120" ht="14.25" customHeight="1">
      <c r="E120" s="18"/>
      <c r="F120" s="18"/>
      <c r="G120" s="18"/>
    </row>
    <row r="121" ht="14.25" customHeight="1">
      <c r="E121" s="18"/>
      <c r="F121" s="18"/>
      <c r="G121" s="18"/>
    </row>
    <row r="122" ht="14.25" customHeight="1">
      <c r="E122" s="18"/>
      <c r="F122" s="18"/>
      <c r="G122" s="18"/>
    </row>
    <row r="123" ht="14.25" customHeight="1">
      <c r="E123" s="18"/>
      <c r="F123" s="18"/>
      <c r="G123" s="18"/>
    </row>
    <row r="124" ht="14.25" customHeight="1">
      <c r="E124" s="18"/>
      <c r="F124" s="18"/>
      <c r="G124" s="18"/>
    </row>
    <row r="125" ht="14.25" customHeight="1">
      <c r="E125" s="18"/>
      <c r="F125" s="18"/>
      <c r="G125" s="18"/>
    </row>
    <row r="126" ht="14.25" customHeight="1">
      <c r="E126" s="18"/>
      <c r="F126" s="18"/>
      <c r="G126" s="18"/>
    </row>
    <row r="127" ht="14.25" customHeight="1">
      <c r="E127" s="18"/>
      <c r="F127" s="18"/>
      <c r="G127" s="18"/>
    </row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howErrorMessage="1" sqref="H3:H28">
      <formula1>Lists!$G$3:$G$6</formula1>
    </dataValidation>
    <dataValidation type="list" allowBlank="1" showErrorMessage="1" sqref="I3:I28">
      <formula1>Lists!$B$3:$B$5</formula1>
    </dataValidation>
  </dataValidations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4.0" topLeftCell="E5" activePane="bottomRight" state="frozen"/>
      <selection activeCell="E1" sqref="E1" pane="topRight"/>
      <selection activeCell="A5" sqref="A5" pane="bottomLeft"/>
      <selection activeCell="E5" sqref="E5" pane="bottomRight"/>
    </sheetView>
  </sheetViews>
  <sheetFormatPr customHeight="1" defaultColWidth="14.43" defaultRowHeight="15.0"/>
  <cols>
    <col customWidth="1" min="1" max="1" width="21.29"/>
    <col customWidth="1" min="2" max="2" width="32.0"/>
    <col customWidth="1" min="3" max="3" width="12.43"/>
    <col customWidth="1" min="4" max="4" width="32.29"/>
    <col customWidth="1" min="5" max="5" width="11.43"/>
    <col customWidth="1" min="6" max="6" width="24.71"/>
    <col customWidth="1" min="7" max="8" width="15.29"/>
    <col customWidth="1" min="9" max="9" width="8.71"/>
    <col customWidth="1" min="10" max="11" width="10.71"/>
    <col customWidth="1" min="12" max="12" width="13.71"/>
    <col customWidth="1" min="13" max="13" width="50.43"/>
    <col customWidth="1" min="14" max="14" width="8.71"/>
    <col customWidth="1" min="15" max="15" width="8.0"/>
    <col customWidth="1" min="16" max="18" width="14.0"/>
    <col customWidth="1" min="19" max="19" width="19.71"/>
    <col customWidth="1" min="20" max="20" width="10.71"/>
    <col customWidth="1" min="21" max="23" width="9.71"/>
    <col customWidth="1" min="24" max="26" width="10.29"/>
    <col customWidth="1" min="27" max="29" width="11.43"/>
    <col customWidth="1" min="30" max="30" width="11.57"/>
    <col customWidth="1" min="31" max="41" width="11.43"/>
    <col customWidth="1" min="42" max="44" width="11.0"/>
    <col customWidth="1" min="45" max="53" width="10.29"/>
    <col customWidth="1" min="54" max="56" width="11.29"/>
    <col customWidth="1" min="57" max="57" width="10.29"/>
    <col customWidth="1" min="58" max="58" width="8.71"/>
    <col customWidth="1" min="59" max="59" width="17.43"/>
    <col customWidth="1" min="60" max="63" width="10.0"/>
    <col customWidth="1" min="64" max="68" width="10.29"/>
    <col customWidth="1" min="69" max="71" width="11.0"/>
    <col customWidth="1" min="72" max="80" width="10.29"/>
    <col customWidth="1" min="81" max="83" width="11.0"/>
    <col customWidth="1" min="84" max="84" width="10.29"/>
    <col customWidth="1" min="85" max="96" width="11.29"/>
  </cols>
  <sheetData>
    <row r="1" ht="14.25" customHeight="1">
      <c r="A1" s="1" t="s">
        <v>35</v>
      </c>
      <c r="E1" s="19"/>
    </row>
    <row r="2" ht="14.25" customHeight="1">
      <c r="A2" s="20">
        <f>TODAY()</f>
        <v>44180</v>
      </c>
      <c r="E2" s="19"/>
      <c r="Q2" s="18">
        <f>O10-R2</f>
        <v>0</v>
      </c>
      <c r="R2" s="21">
        <f>L10-J10+1</f>
        <v>1</v>
      </c>
      <c r="T2" s="22" t="s">
        <v>36</v>
      </c>
      <c r="AD2" s="23"/>
    </row>
    <row r="3" ht="31.5" customHeight="1">
      <c r="E3" s="19"/>
      <c r="J3" s="24" t="s">
        <v>37</v>
      </c>
      <c r="K3" s="25"/>
      <c r="L3" s="26"/>
      <c r="O3" s="27"/>
      <c r="P3" s="27"/>
      <c r="Q3" s="27"/>
      <c r="R3" s="27"/>
      <c r="S3" s="28" t="s">
        <v>38</v>
      </c>
      <c r="T3" s="29"/>
      <c r="U3" s="29">
        <f t="shared" ref="U3:BE3" si="1">U4-T4</f>
        <v>31</v>
      </c>
      <c r="V3" s="29">
        <f t="shared" si="1"/>
        <v>28</v>
      </c>
      <c r="W3" s="29">
        <f t="shared" si="1"/>
        <v>31</v>
      </c>
      <c r="X3" s="29">
        <f t="shared" si="1"/>
        <v>30</v>
      </c>
      <c r="Y3" s="29">
        <f t="shared" si="1"/>
        <v>31</v>
      </c>
      <c r="Z3" s="29">
        <f t="shared" si="1"/>
        <v>30</v>
      </c>
      <c r="AA3" s="29">
        <f t="shared" si="1"/>
        <v>31</v>
      </c>
      <c r="AB3" s="29">
        <f t="shared" si="1"/>
        <v>31</v>
      </c>
      <c r="AC3" s="29">
        <f t="shared" si="1"/>
        <v>30</v>
      </c>
      <c r="AD3" s="29">
        <f t="shared" si="1"/>
        <v>31</v>
      </c>
      <c r="AE3" s="29">
        <f t="shared" si="1"/>
        <v>30</v>
      </c>
      <c r="AF3" s="29">
        <f t="shared" si="1"/>
        <v>31</v>
      </c>
      <c r="AG3" s="29">
        <f t="shared" si="1"/>
        <v>31</v>
      </c>
      <c r="AH3" s="29">
        <f t="shared" si="1"/>
        <v>29</v>
      </c>
      <c r="AI3" s="29">
        <f t="shared" si="1"/>
        <v>31</v>
      </c>
      <c r="AJ3" s="29">
        <f t="shared" si="1"/>
        <v>30</v>
      </c>
      <c r="AK3" s="29">
        <f t="shared" si="1"/>
        <v>31</v>
      </c>
      <c r="AL3" s="29">
        <f t="shared" si="1"/>
        <v>30</v>
      </c>
      <c r="AM3" s="29">
        <f t="shared" si="1"/>
        <v>31</v>
      </c>
      <c r="AN3" s="29">
        <f t="shared" si="1"/>
        <v>31</v>
      </c>
      <c r="AO3" s="29">
        <f t="shared" si="1"/>
        <v>30</v>
      </c>
      <c r="AP3" s="29">
        <f t="shared" si="1"/>
        <v>31</v>
      </c>
      <c r="AQ3" s="29">
        <f t="shared" si="1"/>
        <v>30</v>
      </c>
      <c r="AR3" s="29">
        <f t="shared" si="1"/>
        <v>31</v>
      </c>
      <c r="AS3" s="29">
        <f t="shared" si="1"/>
        <v>31</v>
      </c>
      <c r="AT3" s="29">
        <f t="shared" si="1"/>
        <v>28</v>
      </c>
      <c r="AU3" s="29">
        <f t="shared" si="1"/>
        <v>31</v>
      </c>
      <c r="AV3" s="29">
        <f t="shared" si="1"/>
        <v>30</v>
      </c>
      <c r="AW3" s="29">
        <f t="shared" si="1"/>
        <v>31</v>
      </c>
      <c r="AX3" s="29">
        <f t="shared" si="1"/>
        <v>30</v>
      </c>
      <c r="AY3" s="29">
        <f t="shared" si="1"/>
        <v>31</v>
      </c>
      <c r="AZ3" s="29">
        <f t="shared" si="1"/>
        <v>31</v>
      </c>
      <c r="BA3" s="29">
        <f t="shared" si="1"/>
        <v>30</v>
      </c>
      <c r="BB3" s="29">
        <f t="shared" si="1"/>
        <v>31</v>
      </c>
      <c r="BC3" s="29">
        <f t="shared" si="1"/>
        <v>30</v>
      </c>
      <c r="BD3" s="29">
        <f t="shared" si="1"/>
        <v>31</v>
      </c>
      <c r="BE3" s="29">
        <f t="shared" si="1"/>
        <v>31</v>
      </c>
      <c r="BG3" s="22" t="s">
        <v>39</v>
      </c>
    </row>
    <row r="4" ht="14.25" customHeight="1">
      <c r="A4" s="30" t="s">
        <v>27</v>
      </c>
      <c r="B4" s="30" t="s">
        <v>28</v>
      </c>
      <c r="C4" s="30" t="s">
        <v>29</v>
      </c>
      <c r="D4" s="30" t="s">
        <v>40</v>
      </c>
      <c r="E4" s="31" t="s">
        <v>41</v>
      </c>
      <c r="F4" s="30" t="s">
        <v>42</v>
      </c>
      <c r="G4" s="30" t="s">
        <v>43</v>
      </c>
      <c r="H4" s="30" t="s">
        <v>44</v>
      </c>
      <c r="I4" s="30" t="s">
        <v>45</v>
      </c>
      <c r="J4" s="30" t="s">
        <v>46</v>
      </c>
      <c r="K4" s="30" t="s">
        <v>47</v>
      </c>
      <c r="L4" s="30" t="s">
        <v>48</v>
      </c>
      <c r="M4" s="30" t="s">
        <v>49</v>
      </c>
      <c r="O4" s="27" t="s">
        <v>50</v>
      </c>
      <c r="P4" s="27" t="s">
        <v>51</v>
      </c>
      <c r="Q4" s="32" t="s">
        <v>52</v>
      </c>
      <c r="R4" s="32" t="s">
        <v>53</v>
      </c>
      <c r="S4" s="33" t="s">
        <v>54</v>
      </c>
      <c r="T4" s="34">
        <v>43465.0</v>
      </c>
      <c r="U4" s="34">
        <f t="shared" ref="U4:BE4" si="2">EOMONTH(T4,1)</f>
        <v>43496</v>
      </c>
      <c r="V4" s="34">
        <f t="shared" si="2"/>
        <v>43524</v>
      </c>
      <c r="W4" s="34">
        <f t="shared" si="2"/>
        <v>43555</v>
      </c>
      <c r="X4" s="34">
        <f t="shared" si="2"/>
        <v>43585</v>
      </c>
      <c r="Y4" s="34">
        <f t="shared" si="2"/>
        <v>43616</v>
      </c>
      <c r="Z4" s="34">
        <f t="shared" si="2"/>
        <v>43646</v>
      </c>
      <c r="AA4" s="34">
        <f t="shared" si="2"/>
        <v>43677</v>
      </c>
      <c r="AB4" s="34">
        <f t="shared" si="2"/>
        <v>43708</v>
      </c>
      <c r="AC4" s="34">
        <f t="shared" si="2"/>
        <v>43738</v>
      </c>
      <c r="AD4" s="34">
        <f t="shared" si="2"/>
        <v>43769</v>
      </c>
      <c r="AE4" s="34">
        <f t="shared" si="2"/>
        <v>43799</v>
      </c>
      <c r="AF4" s="34">
        <f t="shared" si="2"/>
        <v>43830</v>
      </c>
      <c r="AG4" s="34">
        <f t="shared" si="2"/>
        <v>43861</v>
      </c>
      <c r="AH4" s="34">
        <f t="shared" si="2"/>
        <v>43890</v>
      </c>
      <c r="AI4" s="34">
        <f t="shared" si="2"/>
        <v>43921</v>
      </c>
      <c r="AJ4" s="34">
        <f t="shared" si="2"/>
        <v>43951</v>
      </c>
      <c r="AK4" s="34">
        <f t="shared" si="2"/>
        <v>43982</v>
      </c>
      <c r="AL4" s="34">
        <f t="shared" si="2"/>
        <v>44012</v>
      </c>
      <c r="AM4" s="34">
        <f t="shared" si="2"/>
        <v>44043</v>
      </c>
      <c r="AN4" s="34">
        <f t="shared" si="2"/>
        <v>44074</v>
      </c>
      <c r="AO4" s="34">
        <f t="shared" si="2"/>
        <v>44104</v>
      </c>
      <c r="AP4" s="34">
        <f t="shared" si="2"/>
        <v>44135</v>
      </c>
      <c r="AQ4" s="34">
        <f t="shared" si="2"/>
        <v>44165</v>
      </c>
      <c r="AR4" s="34">
        <f t="shared" si="2"/>
        <v>44196</v>
      </c>
      <c r="AS4" s="34">
        <f t="shared" si="2"/>
        <v>44227</v>
      </c>
      <c r="AT4" s="34">
        <f t="shared" si="2"/>
        <v>44255</v>
      </c>
      <c r="AU4" s="34">
        <f t="shared" si="2"/>
        <v>44286</v>
      </c>
      <c r="AV4" s="34">
        <f t="shared" si="2"/>
        <v>44316</v>
      </c>
      <c r="AW4" s="34">
        <f t="shared" si="2"/>
        <v>44347</v>
      </c>
      <c r="AX4" s="34">
        <f t="shared" si="2"/>
        <v>44377</v>
      </c>
      <c r="AY4" s="34">
        <f t="shared" si="2"/>
        <v>44408</v>
      </c>
      <c r="AZ4" s="34">
        <f t="shared" si="2"/>
        <v>44439</v>
      </c>
      <c r="BA4" s="34">
        <f t="shared" si="2"/>
        <v>44469</v>
      </c>
      <c r="BB4" s="34">
        <f t="shared" si="2"/>
        <v>44500</v>
      </c>
      <c r="BC4" s="34">
        <f t="shared" si="2"/>
        <v>44530</v>
      </c>
      <c r="BD4" s="34">
        <f t="shared" si="2"/>
        <v>44561</v>
      </c>
      <c r="BE4" s="34">
        <f t="shared" si="2"/>
        <v>44592</v>
      </c>
      <c r="BG4" s="34">
        <f t="shared" ref="BG4:CR4" si="3">T4</f>
        <v>43465</v>
      </c>
      <c r="BH4" s="34">
        <f t="shared" si="3"/>
        <v>43496</v>
      </c>
      <c r="BI4" s="34">
        <f t="shared" si="3"/>
        <v>43524</v>
      </c>
      <c r="BJ4" s="34">
        <f t="shared" si="3"/>
        <v>43555</v>
      </c>
      <c r="BK4" s="34">
        <f t="shared" si="3"/>
        <v>43585</v>
      </c>
      <c r="BL4" s="34">
        <f t="shared" si="3"/>
        <v>43616</v>
      </c>
      <c r="BM4" s="34">
        <f t="shared" si="3"/>
        <v>43646</v>
      </c>
      <c r="BN4" s="34">
        <f t="shared" si="3"/>
        <v>43677</v>
      </c>
      <c r="BO4" s="34">
        <f t="shared" si="3"/>
        <v>43708</v>
      </c>
      <c r="BP4" s="34">
        <f t="shared" si="3"/>
        <v>43738</v>
      </c>
      <c r="BQ4" s="34">
        <f t="shared" si="3"/>
        <v>43769</v>
      </c>
      <c r="BR4" s="34">
        <f t="shared" si="3"/>
        <v>43799</v>
      </c>
      <c r="BS4" s="34">
        <f t="shared" si="3"/>
        <v>43830</v>
      </c>
      <c r="BT4" s="34">
        <f t="shared" si="3"/>
        <v>43861</v>
      </c>
      <c r="BU4" s="34">
        <f t="shared" si="3"/>
        <v>43890</v>
      </c>
      <c r="BV4" s="34">
        <f t="shared" si="3"/>
        <v>43921</v>
      </c>
      <c r="BW4" s="34">
        <f t="shared" si="3"/>
        <v>43951</v>
      </c>
      <c r="BX4" s="34">
        <f t="shared" si="3"/>
        <v>43982</v>
      </c>
      <c r="BY4" s="34">
        <f t="shared" si="3"/>
        <v>44012</v>
      </c>
      <c r="BZ4" s="34">
        <f t="shared" si="3"/>
        <v>44043</v>
      </c>
      <c r="CA4" s="34">
        <f t="shared" si="3"/>
        <v>44074</v>
      </c>
      <c r="CB4" s="34">
        <f t="shared" si="3"/>
        <v>44104</v>
      </c>
      <c r="CC4" s="34">
        <f t="shared" si="3"/>
        <v>44135</v>
      </c>
      <c r="CD4" s="34">
        <f t="shared" si="3"/>
        <v>44165</v>
      </c>
      <c r="CE4" s="34">
        <f t="shared" si="3"/>
        <v>44196</v>
      </c>
      <c r="CF4" s="34">
        <f t="shared" si="3"/>
        <v>44227</v>
      </c>
      <c r="CG4" s="34">
        <f t="shared" si="3"/>
        <v>44255</v>
      </c>
      <c r="CH4" s="34">
        <f t="shared" si="3"/>
        <v>44286</v>
      </c>
      <c r="CI4" s="34">
        <f t="shared" si="3"/>
        <v>44316</v>
      </c>
      <c r="CJ4" s="34">
        <f t="shared" si="3"/>
        <v>44347</v>
      </c>
      <c r="CK4" s="34">
        <f t="shared" si="3"/>
        <v>44377</v>
      </c>
      <c r="CL4" s="34">
        <f t="shared" si="3"/>
        <v>44408</v>
      </c>
      <c r="CM4" s="34">
        <f t="shared" si="3"/>
        <v>44439</v>
      </c>
      <c r="CN4" s="34">
        <f t="shared" si="3"/>
        <v>44469</v>
      </c>
      <c r="CO4" s="34">
        <f t="shared" si="3"/>
        <v>44500</v>
      </c>
      <c r="CP4" s="34">
        <f t="shared" si="3"/>
        <v>44530</v>
      </c>
      <c r="CQ4" s="34">
        <f t="shared" si="3"/>
        <v>44561</v>
      </c>
      <c r="CR4" s="34">
        <f t="shared" si="3"/>
        <v>44592</v>
      </c>
    </row>
    <row r="5" ht="14.25" customHeight="1">
      <c r="A5" s="15" t="s">
        <v>55</v>
      </c>
      <c r="B5" s="15" t="s">
        <v>55</v>
      </c>
      <c r="C5" s="15">
        <v>1001.0</v>
      </c>
      <c r="D5" s="35" t="s">
        <v>56</v>
      </c>
      <c r="E5" s="36">
        <v>50000.0</v>
      </c>
      <c r="F5" s="37">
        <v>50000.0</v>
      </c>
      <c r="G5" s="38" t="s">
        <v>57</v>
      </c>
      <c r="H5" s="38">
        <v>43706.0</v>
      </c>
      <c r="I5" s="15">
        <v>1001.0</v>
      </c>
      <c r="J5" s="38">
        <v>43678.0</v>
      </c>
      <c r="K5" s="38">
        <v>44043.0</v>
      </c>
      <c r="L5" s="38">
        <f t="shared" ref="L5:L6" si="7">K5</f>
        <v>44043</v>
      </c>
      <c r="M5" s="15"/>
      <c r="O5" s="39">
        <f t="shared" ref="O5:O56" si="8">K5-J5+1</f>
        <v>366</v>
      </c>
      <c r="P5" s="21">
        <f t="shared" ref="P5:P56" si="9">IFERROR(EOMONTH(H5,0),0)</f>
        <v>43708</v>
      </c>
      <c r="Q5" s="21">
        <f t="shared" ref="Q5:Q56" si="10">EOMONTH(L5,0)</f>
        <v>44043</v>
      </c>
      <c r="R5" s="39">
        <f t="shared" ref="R5:R56" si="11">IF(J5=0,0,IF(L5&gt;0,(L5-J5+1)/O5*F5,F5))</f>
        <v>50000</v>
      </c>
      <c r="S5" s="40" t="str">
        <f t="shared" ref="S5:S56" si="12">IF(R5=SUM(U5:BE5),"OK","Bad")</f>
        <v>OK</v>
      </c>
      <c r="T5" s="41"/>
      <c r="U5" s="41">
        <f t="shared" ref="U5:AN5" si="4">IF($J5=0,0,IF($Q5=U$4,($L5-T$4)/U$3*MAX((MIN(U$4,$K5)-MAX(T$4,$J5-1))/$O5*$F5,0),IF(AND($Q5&gt;31,$Q5&lt;U$4),0,MAX((MIN(U$4,$K5)-MAX(T$4,$J5-1))/$O5*$F5,0))))</f>
        <v>0</v>
      </c>
      <c r="V5" s="41">
        <f t="shared" si="4"/>
        <v>0</v>
      </c>
      <c r="W5" s="41">
        <f t="shared" si="4"/>
        <v>0</v>
      </c>
      <c r="X5" s="41">
        <f t="shared" si="4"/>
        <v>0</v>
      </c>
      <c r="Y5" s="41">
        <f t="shared" si="4"/>
        <v>0</v>
      </c>
      <c r="Z5" s="41">
        <f t="shared" si="4"/>
        <v>0</v>
      </c>
      <c r="AA5" s="41">
        <f t="shared" si="4"/>
        <v>0</v>
      </c>
      <c r="AB5" s="41">
        <f t="shared" si="4"/>
        <v>4234.972678</v>
      </c>
      <c r="AC5" s="41">
        <f t="shared" si="4"/>
        <v>4098.360656</v>
      </c>
      <c r="AD5" s="41">
        <f t="shared" si="4"/>
        <v>4234.972678</v>
      </c>
      <c r="AE5" s="41">
        <f t="shared" si="4"/>
        <v>4098.360656</v>
      </c>
      <c r="AF5" s="41">
        <f t="shared" si="4"/>
        <v>4234.972678</v>
      </c>
      <c r="AG5" s="41">
        <f t="shared" si="4"/>
        <v>4234.972678</v>
      </c>
      <c r="AH5" s="41">
        <f t="shared" si="4"/>
        <v>3961.748634</v>
      </c>
      <c r="AI5" s="41">
        <f t="shared" si="4"/>
        <v>4234.972678</v>
      </c>
      <c r="AJ5" s="41">
        <f t="shared" si="4"/>
        <v>4098.360656</v>
      </c>
      <c r="AK5" s="41">
        <f t="shared" si="4"/>
        <v>4234.972678</v>
      </c>
      <c r="AL5" s="41">
        <f t="shared" si="4"/>
        <v>4098.360656</v>
      </c>
      <c r="AM5" s="41">
        <f t="shared" si="4"/>
        <v>4234.972678</v>
      </c>
      <c r="AN5" s="41">
        <f t="shared" si="4"/>
        <v>0</v>
      </c>
      <c r="AO5" s="41">
        <f t="shared" ref="AO5:BE5" si="5">IF($J5=0,0,IF($Q5=AO$4,_xludf.DAYS($L5,AN$4)/AO$3*MAX((MIN(AO$4,$K5)-MAX(AN$4,$J5-1))/$O5*$F5,0),IF(AND($Q5&gt;31,$Q5&lt;AO$4),0,MAX((MIN(AO$4,$K5)-MAX(AN$4,$J5-1))/$O5*$F5,0))))</f>
        <v>0</v>
      </c>
      <c r="AP5" s="41">
        <f t="shared" si="5"/>
        <v>0</v>
      </c>
      <c r="AQ5" s="41">
        <f t="shared" si="5"/>
        <v>0</v>
      </c>
      <c r="AR5" s="41">
        <f t="shared" si="5"/>
        <v>0</v>
      </c>
      <c r="AS5" s="41">
        <f t="shared" si="5"/>
        <v>0</v>
      </c>
      <c r="AT5" s="41">
        <f t="shared" si="5"/>
        <v>0</v>
      </c>
      <c r="AU5" s="41">
        <f t="shared" si="5"/>
        <v>0</v>
      </c>
      <c r="AV5" s="41">
        <f t="shared" si="5"/>
        <v>0</v>
      </c>
      <c r="AW5" s="41">
        <f t="shared" si="5"/>
        <v>0</v>
      </c>
      <c r="AX5" s="41">
        <f t="shared" si="5"/>
        <v>0</v>
      </c>
      <c r="AY5" s="41">
        <f t="shared" si="5"/>
        <v>0</v>
      </c>
      <c r="AZ5" s="41">
        <f t="shared" si="5"/>
        <v>0</v>
      </c>
      <c r="BA5" s="41">
        <f t="shared" si="5"/>
        <v>0</v>
      </c>
      <c r="BB5" s="41">
        <f t="shared" si="5"/>
        <v>0</v>
      </c>
      <c r="BC5" s="41">
        <f t="shared" si="5"/>
        <v>0</v>
      </c>
      <c r="BD5" s="41">
        <f t="shared" si="5"/>
        <v>0</v>
      </c>
      <c r="BE5" s="41">
        <f t="shared" si="5"/>
        <v>0</v>
      </c>
      <c r="BG5" s="41"/>
      <c r="BH5" s="41">
        <f t="shared" ref="BH5:BH56" si="15">IF($P5=BH$4,$E5,0)-U5</f>
        <v>0</v>
      </c>
      <c r="BI5" s="41">
        <f t="shared" ref="BI5:CR5" si="6">IF($P5=BI$4,$E5,0)-V5+BH5</f>
        <v>0</v>
      </c>
      <c r="BJ5" s="41">
        <f t="shared" si="6"/>
        <v>0</v>
      </c>
      <c r="BK5" s="41">
        <f t="shared" si="6"/>
        <v>0</v>
      </c>
      <c r="BL5" s="41">
        <f t="shared" si="6"/>
        <v>0</v>
      </c>
      <c r="BM5" s="41">
        <f t="shared" si="6"/>
        <v>0</v>
      </c>
      <c r="BN5" s="41">
        <f t="shared" si="6"/>
        <v>0</v>
      </c>
      <c r="BO5" s="41">
        <f t="shared" si="6"/>
        <v>45765.02732</v>
      </c>
      <c r="BP5" s="41">
        <f t="shared" si="6"/>
        <v>41666.66667</v>
      </c>
      <c r="BQ5" s="41">
        <f t="shared" si="6"/>
        <v>37431.69399</v>
      </c>
      <c r="BR5" s="41">
        <f t="shared" si="6"/>
        <v>33333.33333</v>
      </c>
      <c r="BS5" s="41">
        <f t="shared" si="6"/>
        <v>29098.36066</v>
      </c>
      <c r="BT5" s="41">
        <f t="shared" si="6"/>
        <v>24863.38798</v>
      </c>
      <c r="BU5" s="41">
        <f t="shared" si="6"/>
        <v>20901.63934</v>
      </c>
      <c r="BV5" s="41">
        <f t="shared" si="6"/>
        <v>16666.66667</v>
      </c>
      <c r="BW5" s="41">
        <f t="shared" si="6"/>
        <v>12568.30601</v>
      </c>
      <c r="BX5" s="41">
        <f t="shared" si="6"/>
        <v>8333.333333</v>
      </c>
      <c r="BY5" s="41">
        <f t="shared" si="6"/>
        <v>4234.972678</v>
      </c>
      <c r="BZ5" s="41">
        <f t="shared" si="6"/>
        <v>0</v>
      </c>
      <c r="CA5" s="41">
        <f t="shared" si="6"/>
        <v>0</v>
      </c>
      <c r="CB5" s="41">
        <f t="shared" si="6"/>
        <v>0</v>
      </c>
      <c r="CC5" s="41">
        <f t="shared" si="6"/>
        <v>0</v>
      </c>
      <c r="CD5" s="41">
        <f t="shared" si="6"/>
        <v>0</v>
      </c>
      <c r="CE5" s="41">
        <f t="shared" si="6"/>
        <v>0</v>
      </c>
      <c r="CF5" s="41">
        <f t="shared" si="6"/>
        <v>0</v>
      </c>
      <c r="CG5" s="41">
        <f t="shared" si="6"/>
        <v>0</v>
      </c>
      <c r="CH5" s="41">
        <f t="shared" si="6"/>
        <v>0</v>
      </c>
      <c r="CI5" s="41">
        <f t="shared" si="6"/>
        <v>0</v>
      </c>
      <c r="CJ5" s="41">
        <f t="shared" si="6"/>
        <v>0</v>
      </c>
      <c r="CK5" s="41">
        <f t="shared" si="6"/>
        <v>0</v>
      </c>
      <c r="CL5" s="41">
        <f t="shared" si="6"/>
        <v>0</v>
      </c>
      <c r="CM5" s="41">
        <f t="shared" si="6"/>
        <v>0</v>
      </c>
      <c r="CN5" s="41">
        <f t="shared" si="6"/>
        <v>0</v>
      </c>
      <c r="CO5" s="41">
        <f t="shared" si="6"/>
        <v>0</v>
      </c>
      <c r="CP5" s="41">
        <f t="shared" si="6"/>
        <v>0</v>
      </c>
      <c r="CQ5" s="41">
        <f t="shared" si="6"/>
        <v>0</v>
      </c>
      <c r="CR5" s="41">
        <f t="shared" si="6"/>
        <v>0</v>
      </c>
    </row>
    <row r="6" ht="14.25" customHeight="1">
      <c r="A6" s="42" t="s">
        <v>58</v>
      </c>
      <c r="B6" s="42" t="s">
        <v>58</v>
      </c>
      <c r="C6" s="15">
        <v>1002.0</v>
      </c>
      <c r="D6" s="35" t="s">
        <v>56</v>
      </c>
      <c r="E6" s="36">
        <v>1000.0</v>
      </c>
      <c r="F6" s="37">
        <v>1000.0</v>
      </c>
      <c r="G6" s="38" t="s">
        <v>57</v>
      </c>
      <c r="H6" s="38">
        <v>43692.0</v>
      </c>
      <c r="I6" s="15"/>
      <c r="J6" s="38">
        <v>43739.0</v>
      </c>
      <c r="K6" s="38">
        <v>43830.0</v>
      </c>
      <c r="L6" s="38">
        <f t="shared" si="7"/>
        <v>43830</v>
      </c>
      <c r="M6" s="15" t="s">
        <v>59</v>
      </c>
      <c r="O6" s="39">
        <f t="shared" si="8"/>
        <v>92</v>
      </c>
      <c r="P6" s="21">
        <f t="shared" si="9"/>
        <v>43708</v>
      </c>
      <c r="Q6" s="21">
        <f t="shared" si="10"/>
        <v>43830</v>
      </c>
      <c r="R6" s="39">
        <f t="shared" si="11"/>
        <v>1000</v>
      </c>
      <c r="S6" s="40" t="str">
        <f t="shared" si="12"/>
        <v>OK</v>
      </c>
      <c r="T6" s="41"/>
      <c r="U6" s="41">
        <f t="shared" ref="U6:AN6" si="13">IF($J6=0,0,IF($Q6=U$4,($L6-T$4)/U$3*MAX((MIN(U$4,$K6)-MAX(T$4,$J6-1))/$O6*$F6,0),IF(AND($Q6&gt;31,$Q6&lt;U$4),0,MAX((MIN(U$4,$K6)-MAX(T$4,$J6-1))/$O6*$F6,0))))</f>
        <v>0</v>
      </c>
      <c r="V6" s="41">
        <f t="shared" si="13"/>
        <v>0</v>
      </c>
      <c r="W6" s="41">
        <f t="shared" si="13"/>
        <v>0</v>
      </c>
      <c r="X6" s="41">
        <f t="shared" si="13"/>
        <v>0</v>
      </c>
      <c r="Y6" s="41">
        <f t="shared" si="13"/>
        <v>0</v>
      </c>
      <c r="Z6" s="41">
        <f t="shared" si="13"/>
        <v>0</v>
      </c>
      <c r="AA6" s="41">
        <f t="shared" si="13"/>
        <v>0</v>
      </c>
      <c r="AB6" s="41">
        <f t="shared" si="13"/>
        <v>0</v>
      </c>
      <c r="AC6" s="41">
        <f t="shared" si="13"/>
        <v>0</v>
      </c>
      <c r="AD6" s="41">
        <f t="shared" si="13"/>
        <v>336.9565217</v>
      </c>
      <c r="AE6" s="41">
        <f t="shared" si="13"/>
        <v>326.0869565</v>
      </c>
      <c r="AF6" s="41">
        <f t="shared" si="13"/>
        <v>336.9565217</v>
      </c>
      <c r="AG6" s="41">
        <f t="shared" si="13"/>
        <v>0</v>
      </c>
      <c r="AH6" s="41">
        <f t="shared" si="13"/>
        <v>0</v>
      </c>
      <c r="AI6" s="41">
        <f t="shared" si="13"/>
        <v>0</v>
      </c>
      <c r="AJ6" s="41">
        <f t="shared" si="13"/>
        <v>0</v>
      </c>
      <c r="AK6" s="41">
        <f t="shared" si="13"/>
        <v>0</v>
      </c>
      <c r="AL6" s="41">
        <f t="shared" si="13"/>
        <v>0</v>
      </c>
      <c r="AM6" s="41">
        <f t="shared" si="13"/>
        <v>0</v>
      </c>
      <c r="AN6" s="41">
        <f t="shared" si="13"/>
        <v>0</v>
      </c>
      <c r="AO6" s="41">
        <f t="shared" ref="AO6:BE6" si="14">IF($J6=0,0,IF($Q6=AO$4,_xludf.DAYS($L6,AN$4)/AO$3*MAX((MIN(AO$4,$K6)-MAX(AN$4,$J6-1))/$O6*$F6,0),IF(AND($Q6&gt;31,$Q6&lt;AO$4),0,MAX((MIN(AO$4,$K6)-MAX(AN$4,$J6-1))/$O6*$F6,0))))</f>
        <v>0</v>
      </c>
      <c r="AP6" s="41">
        <f t="shared" si="14"/>
        <v>0</v>
      </c>
      <c r="AQ6" s="41">
        <f t="shared" si="14"/>
        <v>0</v>
      </c>
      <c r="AR6" s="41">
        <f t="shared" si="14"/>
        <v>0</v>
      </c>
      <c r="AS6" s="41">
        <f t="shared" si="14"/>
        <v>0</v>
      </c>
      <c r="AT6" s="41">
        <f t="shared" si="14"/>
        <v>0</v>
      </c>
      <c r="AU6" s="41">
        <f t="shared" si="14"/>
        <v>0</v>
      </c>
      <c r="AV6" s="41">
        <f t="shared" si="14"/>
        <v>0</v>
      </c>
      <c r="AW6" s="41">
        <f t="shared" si="14"/>
        <v>0</v>
      </c>
      <c r="AX6" s="41">
        <f t="shared" si="14"/>
        <v>0</v>
      </c>
      <c r="AY6" s="41">
        <f t="shared" si="14"/>
        <v>0</v>
      </c>
      <c r="AZ6" s="41">
        <f t="shared" si="14"/>
        <v>0</v>
      </c>
      <c r="BA6" s="41">
        <f t="shared" si="14"/>
        <v>0</v>
      </c>
      <c r="BB6" s="41">
        <f t="shared" si="14"/>
        <v>0</v>
      </c>
      <c r="BC6" s="41">
        <f t="shared" si="14"/>
        <v>0</v>
      </c>
      <c r="BD6" s="41">
        <f t="shared" si="14"/>
        <v>0</v>
      </c>
      <c r="BE6" s="41">
        <f t="shared" si="14"/>
        <v>0</v>
      </c>
      <c r="BG6" s="41"/>
      <c r="BH6" s="41">
        <f t="shared" si="15"/>
        <v>0</v>
      </c>
      <c r="BI6" s="41">
        <f t="shared" ref="BI6:CR6" si="16">IF($P6=BI$4,$E6,0)-V6+BH6</f>
        <v>0</v>
      </c>
      <c r="BJ6" s="41">
        <f t="shared" si="16"/>
        <v>0</v>
      </c>
      <c r="BK6" s="41">
        <f t="shared" si="16"/>
        <v>0</v>
      </c>
      <c r="BL6" s="41">
        <f t="shared" si="16"/>
        <v>0</v>
      </c>
      <c r="BM6" s="41">
        <f t="shared" si="16"/>
        <v>0</v>
      </c>
      <c r="BN6" s="41">
        <f t="shared" si="16"/>
        <v>0</v>
      </c>
      <c r="BO6" s="41">
        <f t="shared" si="16"/>
        <v>1000</v>
      </c>
      <c r="BP6" s="41">
        <f t="shared" si="16"/>
        <v>1000</v>
      </c>
      <c r="BQ6" s="41">
        <f t="shared" si="16"/>
        <v>663.0434783</v>
      </c>
      <c r="BR6" s="41">
        <f t="shared" si="16"/>
        <v>336.9565217</v>
      </c>
      <c r="BS6" s="41">
        <f t="shared" si="16"/>
        <v>0</v>
      </c>
      <c r="BT6" s="41">
        <f t="shared" si="16"/>
        <v>0</v>
      </c>
      <c r="BU6" s="41">
        <f t="shared" si="16"/>
        <v>0</v>
      </c>
      <c r="BV6" s="41">
        <f t="shared" si="16"/>
        <v>0</v>
      </c>
      <c r="BW6" s="41">
        <f t="shared" si="16"/>
        <v>0</v>
      </c>
      <c r="BX6" s="41">
        <f t="shared" si="16"/>
        <v>0</v>
      </c>
      <c r="BY6" s="41">
        <f t="shared" si="16"/>
        <v>0</v>
      </c>
      <c r="BZ6" s="41">
        <f t="shared" si="16"/>
        <v>0</v>
      </c>
      <c r="CA6" s="41">
        <f t="shared" si="16"/>
        <v>0</v>
      </c>
      <c r="CB6" s="41">
        <f t="shared" si="16"/>
        <v>0</v>
      </c>
      <c r="CC6" s="41">
        <f t="shared" si="16"/>
        <v>0</v>
      </c>
      <c r="CD6" s="41">
        <f t="shared" si="16"/>
        <v>0</v>
      </c>
      <c r="CE6" s="41">
        <f t="shared" si="16"/>
        <v>0</v>
      </c>
      <c r="CF6" s="41">
        <f t="shared" si="16"/>
        <v>0</v>
      </c>
      <c r="CG6" s="41">
        <f t="shared" si="16"/>
        <v>0</v>
      </c>
      <c r="CH6" s="41">
        <f t="shared" si="16"/>
        <v>0</v>
      </c>
      <c r="CI6" s="41">
        <f t="shared" si="16"/>
        <v>0</v>
      </c>
      <c r="CJ6" s="41">
        <f t="shared" si="16"/>
        <v>0</v>
      </c>
      <c r="CK6" s="41">
        <f t="shared" si="16"/>
        <v>0</v>
      </c>
      <c r="CL6" s="41">
        <f t="shared" si="16"/>
        <v>0</v>
      </c>
      <c r="CM6" s="41">
        <f t="shared" si="16"/>
        <v>0</v>
      </c>
      <c r="CN6" s="41">
        <f t="shared" si="16"/>
        <v>0</v>
      </c>
      <c r="CO6" s="41">
        <f t="shared" si="16"/>
        <v>0</v>
      </c>
      <c r="CP6" s="41">
        <f t="shared" si="16"/>
        <v>0</v>
      </c>
      <c r="CQ6" s="41">
        <f t="shared" si="16"/>
        <v>0</v>
      </c>
      <c r="CR6" s="41">
        <f t="shared" si="16"/>
        <v>0</v>
      </c>
    </row>
    <row r="7" ht="14.25" customHeight="1">
      <c r="A7" s="43"/>
      <c r="B7" s="43"/>
      <c r="C7" s="15"/>
      <c r="D7" s="35"/>
      <c r="E7" s="36"/>
      <c r="F7" s="36"/>
      <c r="G7" s="38"/>
      <c r="H7" s="38"/>
      <c r="I7" s="15"/>
      <c r="J7" s="44"/>
      <c r="K7" s="44"/>
      <c r="L7" s="15"/>
      <c r="M7" s="15"/>
      <c r="O7" s="39">
        <f t="shared" si="8"/>
        <v>1</v>
      </c>
      <c r="P7" s="21">
        <f t="shared" si="9"/>
        <v>1</v>
      </c>
      <c r="Q7" s="21">
        <f t="shared" si="10"/>
        <v>1</v>
      </c>
      <c r="R7" s="39">
        <f t="shared" si="11"/>
        <v>0</v>
      </c>
      <c r="S7" s="40" t="str">
        <f t="shared" si="12"/>
        <v>OK</v>
      </c>
      <c r="T7" s="41"/>
      <c r="U7" s="41">
        <f t="shared" ref="U7:AN7" si="17">IF($J7=0,0,IF($Q7=U$4,($L7-T$4)/U$3*MAX((MIN(U$4,$K7)-MAX(T$4,$J7-1))/$O7*$F7,0),IF(AND($Q7&gt;31,$Q7&lt;U$4),0,MAX((MIN(U$4,$K7)-MAX(T$4,$J7-1))/$O7*$F7,0))))</f>
        <v>0</v>
      </c>
      <c r="V7" s="41">
        <f t="shared" si="17"/>
        <v>0</v>
      </c>
      <c r="W7" s="41">
        <f t="shared" si="17"/>
        <v>0</v>
      </c>
      <c r="X7" s="41">
        <f t="shared" si="17"/>
        <v>0</v>
      </c>
      <c r="Y7" s="41">
        <f t="shared" si="17"/>
        <v>0</v>
      </c>
      <c r="Z7" s="41">
        <f t="shared" si="17"/>
        <v>0</v>
      </c>
      <c r="AA7" s="41">
        <f t="shared" si="17"/>
        <v>0</v>
      </c>
      <c r="AB7" s="41">
        <f t="shared" si="17"/>
        <v>0</v>
      </c>
      <c r="AC7" s="41">
        <f t="shared" si="17"/>
        <v>0</v>
      </c>
      <c r="AD7" s="41">
        <f t="shared" si="17"/>
        <v>0</v>
      </c>
      <c r="AE7" s="41">
        <f t="shared" si="17"/>
        <v>0</v>
      </c>
      <c r="AF7" s="41">
        <f t="shared" si="17"/>
        <v>0</v>
      </c>
      <c r="AG7" s="41">
        <f t="shared" si="17"/>
        <v>0</v>
      </c>
      <c r="AH7" s="41">
        <f t="shared" si="17"/>
        <v>0</v>
      </c>
      <c r="AI7" s="41">
        <f t="shared" si="17"/>
        <v>0</v>
      </c>
      <c r="AJ7" s="41">
        <f t="shared" si="17"/>
        <v>0</v>
      </c>
      <c r="AK7" s="41">
        <f t="shared" si="17"/>
        <v>0</v>
      </c>
      <c r="AL7" s="41">
        <f t="shared" si="17"/>
        <v>0</v>
      </c>
      <c r="AM7" s="41">
        <f t="shared" si="17"/>
        <v>0</v>
      </c>
      <c r="AN7" s="41">
        <f t="shared" si="17"/>
        <v>0</v>
      </c>
      <c r="AO7" s="41">
        <f t="shared" ref="AO7:BE7" si="18">IF($J7=0,0,IF($Q7=AO$4,_xludf.DAYS($L7,AN$4)/AO$3*MAX((MIN(AO$4,$K7)-MAX(AN$4,$J7-1))/$O7*$F7,0),IF(AND($Q7&gt;31,$Q7&lt;AO$4),0,MAX((MIN(AO$4,$K7)-MAX(AN$4,$J7-1))/$O7*$F7,0))))</f>
        <v>0</v>
      </c>
      <c r="AP7" s="41">
        <f t="shared" si="18"/>
        <v>0</v>
      </c>
      <c r="AQ7" s="41">
        <f t="shared" si="18"/>
        <v>0</v>
      </c>
      <c r="AR7" s="41">
        <f t="shared" si="18"/>
        <v>0</v>
      </c>
      <c r="AS7" s="41">
        <f t="shared" si="18"/>
        <v>0</v>
      </c>
      <c r="AT7" s="41">
        <f t="shared" si="18"/>
        <v>0</v>
      </c>
      <c r="AU7" s="41">
        <f t="shared" si="18"/>
        <v>0</v>
      </c>
      <c r="AV7" s="41">
        <f t="shared" si="18"/>
        <v>0</v>
      </c>
      <c r="AW7" s="41">
        <f t="shared" si="18"/>
        <v>0</v>
      </c>
      <c r="AX7" s="41">
        <f t="shared" si="18"/>
        <v>0</v>
      </c>
      <c r="AY7" s="41">
        <f t="shared" si="18"/>
        <v>0</v>
      </c>
      <c r="AZ7" s="41">
        <f t="shared" si="18"/>
        <v>0</v>
      </c>
      <c r="BA7" s="41">
        <f t="shared" si="18"/>
        <v>0</v>
      </c>
      <c r="BB7" s="41">
        <f t="shared" si="18"/>
        <v>0</v>
      </c>
      <c r="BC7" s="41">
        <f t="shared" si="18"/>
        <v>0</v>
      </c>
      <c r="BD7" s="41">
        <f t="shared" si="18"/>
        <v>0</v>
      </c>
      <c r="BE7" s="41">
        <f t="shared" si="18"/>
        <v>0</v>
      </c>
      <c r="BG7" s="41"/>
      <c r="BH7" s="41">
        <f t="shared" si="15"/>
        <v>0</v>
      </c>
      <c r="BI7" s="41">
        <f t="shared" ref="BI7:CR7" si="19">IF($P7=BI$4,$E7,0)-V7+BH7</f>
        <v>0</v>
      </c>
      <c r="BJ7" s="41">
        <f t="shared" si="19"/>
        <v>0</v>
      </c>
      <c r="BK7" s="41">
        <f t="shared" si="19"/>
        <v>0</v>
      </c>
      <c r="BL7" s="41">
        <f t="shared" si="19"/>
        <v>0</v>
      </c>
      <c r="BM7" s="41">
        <f t="shared" si="19"/>
        <v>0</v>
      </c>
      <c r="BN7" s="41">
        <f t="shared" si="19"/>
        <v>0</v>
      </c>
      <c r="BO7" s="41">
        <f t="shared" si="19"/>
        <v>0</v>
      </c>
      <c r="BP7" s="41">
        <f t="shared" si="19"/>
        <v>0</v>
      </c>
      <c r="BQ7" s="41">
        <f t="shared" si="19"/>
        <v>0</v>
      </c>
      <c r="BR7" s="41">
        <f t="shared" si="19"/>
        <v>0</v>
      </c>
      <c r="BS7" s="41">
        <f t="shared" si="19"/>
        <v>0</v>
      </c>
      <c r="BT7" s="41">
        <f t="shared" si="19"/>
        <v>0</v>
      </c>
      <c r="BU7" s="41">
        <f t="shared" si="19"/>
        <v>0</v>
      </c>
      <c r="BV7" s="41">
        <f t="shared" si="19"/>
        <v>0</v>
      </c>
      <c r="BW7" s="41">
        <f t="shared" si="19"/>
        <v>0</v>
      </c>
      <c r="BX7" s="41">
        <f t="shared" si="19"/>
        <v>0</v>
      </c>
      <c r="BY7" s="41">
        <f t="shared" si="19"/>
        <v>0</v>
      </c>
      <c r="BZ7" s="41">
        <f t="shared" si="19"/>
        <v>0</v>
      </c>
      <c r="CA7" s="41">
        <f t="shared" si="19"/>
        <v>0</v>
      </c>
      <c r="CB7" s="41">
        <f t="shared" si="19"/>
        <v>0</v>
      </c>
      <c r="CC7" s="41">
        <f t="shared" si="19"/>
        <v>0</v>
      </c>
      <c r="CD7" s="41">
        <f t="shared" si="19"/>
        <v>0</v>
      </c>
      <c r="CE7" s="41">
        <f t="shared" si="19"/>
        <v>0</v>
      </c>
      <c r="CF7" s="41">
        <f t="shared" si="19"/>
        <v>0</v>
      </c>
      <c r="CG7" s="41">
        <f t="shared" si="19"/>
        <v>0</v>
      </c>
      <c r="CH7" s="41">
        <f t="shared" si="19"/>
        <v>0</v>
      </c>
      <c r="CI7" s="41">
        <f t="shared" si="19"/>
        <v>0</v>
      </c>
      <c r="CJ7" s="41">
        <f t="shared" si="19"/>
        <v>0</v>
      </c>
      <c r="CK7" s="41">
        <f t="shared" si="19"/>
        <v>0</v>
      </c>
      <c r="CL7" s="41">
        <f t="shared" si="19"/>
        <v>0</v>
      </c>
      <c r="CM7" s="41">
        <f t="shared" si="19"/>
        <v>0</v>
      </c>
      <c r="CN7" s="41">
        <f t="shared" si="19"/>
        <v>0</v>
      </c>
      <c r="CO7" s="41">
        <f t="shared" si="19"/>
        <v>0</v>
      </c>
      <c r="CP7" s="41">
        <f t="shared" si="19"/>
        <v>0</v>
      </c>
      <c r="CQ7" s="41">
        <f t="shared" si="19"/>
        <v>0</v>
      </c>
      <c r="CR7" s="41">
        <f t="shared" si="19"/>
        <v>0</v>
      </c>
    </row>
    <row r="8" ht="14.25" customHeight="1">
      <c r="A8" s="43"/>
      <c r="B8" s="43"/>
      <c r="C8" s="15"/>
      <c r="D8" s="35"/>
      <c r="E8" s="36"/>
      <c r="F8" s="36"/>
      <c r="G8" s="38"/>
      <c r="H8" s="38"/>
      <c r="I8" s="15"/>
      <c r="J8" s="44"/>
      <c r="K8" s="44"/>
      <c r="L8" s="15"/>
      <c r="M8" s="15"/>
      <c r="O8" s="39">
        <f t="shared" si="8"/>
        <v>1</v>
      </c>
      <c r="P8" s="21">
        <f t="shared" si="9"/>
        <v>1</v>
      </c>
      <c r="Q8" s="21">
        <f t="shared" si="10"/>
        <v>1</v>
      </c>
      <c r="R8" s="39">
        <f t="shared" si="11"/>
        <v>0</v>
      </c>
      <c r="S8" s="40" t="str">
        <f t="shared" si="12"/>
        <v>OK</v>
      </c>
      <c r="T8" s="41"/>
      <c r="U8" s="41">
        <f t="shared" ref="U8:AN8" si="20">IF($J8=0,0,IF($Q8=U$4,($L8-T$4)/U$3*MAX((MIN(U$4,$K8)-MAX(T$4,$J8-1))/$O8*$F8,0),IF(AND($Q8&gt;31,$Q8&lt;U$4),0,MAX((MIN(U$4,$K8)-MAX(T$4,$J8-1))/$O8*$F8,0))))</f>
        <v>0</v>
      </c>
      <c r="V8" s="41">
        <f t="shared" si="20"/>
        <v>0</v>
      </c>
      <c r="W8" s="41">
        <f t="shared" si="20"/>
        <v>0</v>
      </c>
      <c r="X8" s="41">
        <f t="shared" si="20"/>
        <v>0</v>
      </c>
      <c r="Y8" s="41">
        <f t="shared" si="20"/>
        <v>0</v>
      </c>
      <c r="Z8" s="41">
        <f t="shared" si="20"/>
        <v>0</v>
      </c>
      <c r="AA8" s="41">
        <f t="shared" si="20"/>
        <v>0</v>
      </c>
      <c r="AB8" s="41">
        <f t="shared" si="20"/>
        <v>0</v>
      </c>
      <c r="AC8" s="41">
        <f t="shared" si="20"/>
        <v>0</v>
      </c>
      <c r="AD8" s="41">
        <f t="shared" si="20"/>
        <v>0</v>
      </c>
      <c r="AE8" s="41">
        <f t="shared" si="20"/>
        <v>0</v>
      </c>
      <c r="AF8" s="41">
        <f t="shared" si="20"/>
        <v>0</v>
      </c>
      <c r="AG8" s="41">
        <f t="shared" si="20"/>
        <v>0</v>
      </c>
      <c r="AH8" s="41">
        <f t="shared" si="20"/>
        <v>0</v>
      </c>
      <c r="AI8" s="41">
        <f t="shared" si="20"/>
        <v>0</v>
      </c>
      <c r="AJ8" s="41">
        <f t="shared" si="20"/>
        <v>0</v>
      </c>
      <c r="AK8" s="41">
        <f t="shared" si="20"/>
        <v>0</v>
      </c>
      <c r="AL8" s="41">
        <f t="shared" si="20"/>
        <v>0</v>
      </c>
      <c r="AM8" s="41">
        <f t="shared" si="20"/>
        <v>0</v>
      </c>
      <c r="AN8" s="41">
        <f t="shared" si="20"/>
        <v>0</v>
      </c>
      <c r="AO8" s="41">
        <f t="shared" ref="AO8:BE8" si="21">IF($J8=0,0,IF($Q8=AO$4,_xludf.DAYS($L8,AN$4)/AO$3*MAX((MIN(AO$4,$K8)-MAX(AN$4,$J8-1))/$O8*$F8,0),IF(AND($Q8&gt;31,$Q8&lt;AO$4),0,MAX((MIN(AO$4,$K8)-MAX(AN$4,$J8-1))/$O8*$F8,0))))</f>
        <v>0</v>
      </c>
      <c r="AP8" s="41">
        <f t="shared" si="21"/>
        <v>0</v>
      </c>
      <c r="AQ8" s="41">
        <f t="shared" si="21"/>
        <v>0</v>
      </c>
      <c r="AR8" s="41">
        <f t="shared" si="21"/>
        <v>0</v>
      </c>
      <c r="AS8" s="41">
        <f t="shared" si="21"/>
        <v>0</v>
      </c>
      <c r="AT8" s="41">
        <f t="shared" si="21"/>
        <v>0</v>
      </c>
      <c r="AU8" s="41">
        <f t="shared" si="21"/>
        <v>0</v>
      </c>
      <c r="AV8" s="41">
        <f t="shared" si="21"/>
        <v>0</v>
      </c>
      <c r="AW8" s="41">
        <f t="shared" si="21"/>
        <v>0</v>
      </c>
      <c r="AX8" s="41">
        <f t="shared" si="21"/>
        <v>0</v>
      </c>
      <c r="AY8" s="41">
        <f t="shared" si="21"/>
        <v>0</v>
      </c>
      <c r="AZ8" s="41">
        <f t="shared" si="21"/>
        <v>0</v>
      </c>
      <c r="BA8" s="41">
        <f t="shared" si="21"/>
        <v>0</v>
      </c>
      <c r="BB8" s="41">
        <f t="shared" si="21"/>
        <v>0</v>
      </c>
      <c r="BC8" s="41">
        <f t="shared" si="21"/>
        <v>0</v>
      </c>
      <c r="BD8" s="41">
        <f t="shared" si="21"/>
        <v>0</v>
      </c>
      <c r="BE8" s="41">
        <f t="shared" si="21"/>
        <v>0</v>
      </c>
      <c r="BG8" s="41"/>
      <c r="BH8" s="41">
        <f t="shared" si="15"/>
        <v>0</v>
      </c>
      <c r="BI8" s="41">
        <f t="shared" ref="BI8:CR8" si="22">IF($P8=BI$4,$E8,0)-V8+BH8</f>
        <v>0</v>
      </c>
      <c r="BJ8" s="41">
        <f t="shared" si="22"/>
        <v>0</v>
      </c>
      <c r="BK8" s="41">
        <f t="shared" si="22"/>
        <v>0</v>
      </c>
      <c r="BL8" s="41">
        <f t="shared" si="22"/>
        <v>0</v>
      </c>
      <c r="BM8" s="41">
        <f t="shared" si="22"/>
        <v>0</v>
      </c>
      <c r="BN8" s="41">
        <f t="shared" si="22"/>
        <v>0</v>
      </c>
      <c r="BO8" s="41">
        <f t="shared" si="22"/>
        <v>0</v>
      </c>
      <c r="BP8" s="41">
        <f t="shared" si="22"/>
        <v>0</v>
      </c>
      <c r="BQ8" s="41">
        <f t="shared" si="22"/>
        <v>0</v>
      </c>
      <c r="BR8" s="41">
        <f t="shared" si="22"/>
        <v>0</v>
      </c>
      <c r="BS8" s="41">
        <f t="shared" si="22"/>
        <v>0</v>
      </c>
      <c r="BT8" s="41">
        <f t="shared" si="22"/>
        <v>0</v>
      </c>
      <c r="BU8" s="41">
        <f t="shared" si="22"/>
        <v>0</v>
      </c>
      <c r="BV8" s="41">
        <f t="shared" si="22"/>
        <v>0</v>
      </c>
      <c r="BW8" s="41">
        <f t="shared" si="22"/>
        <v>0</v>
      </c>
      <c r="BX8" s="41">
        <f t="shared" si="22"/>
        <v>0</v>
      </c>
      <c r="BY8" s="41">
        <f t="shared" si="22"/>
        <v>0</v>
      </c>
      <c r="BZ8" s="41">
        <f t="shared" si="22"/>
        <v>0</v>
      </c>
      <c r="CA8" s="41">
        <f t="shared" si="22"/>
        <v>0</v>
      </c>
      <c r="CB8" s="41">
        <f t="shared" si="22"/>
        <v>0</v>
      </c>
      <c r="CC8" s="41">
        <f t="shared" si="22"/>
        <v>0</v>
      </c>
      <c r="CD8" s="41">
        <f t="shared" si="22"/>
        <v>0</v>
      </c>
      <c r="CE8" s="41">
        <f t="shared" si="22"/>
        <v>0</v>
      </c>
      <c r="CF8" s="41">
        <f t="shared" si="22"/>
        <v>0</v>
      </c>
      <c r="CG8" s="41">
        <f t="shared" si="22"/>
        <v>0</v>
      </c>
      <c r="CH8" s="41">
        <f t="shared" si="22"/>
        <v>0</v>
      </c>
      <c r="CI8" s="41">
        <f t="shared" si="22"/>
        <v>0</v>
      </c>
      <c r="CJ8" s="41">
        <f t="shared" si="22"/>
        <v>0</v>
      </c>
      <c r="CK8" s="41">
        <f t="shared" si="22"/>
        <v>0</v>
      </c>
      <c r="CL8" s="41">
        <f t="shared" si="22"/>
        <v>0</v>
      </c>
      <c r="CM8" s="41">
        <f t="shared" si="22"/>
        <v>0</v>
      </c>
      <c r="CN8" s="41">
        <f t="shared" si="22"/>
        <v>0</v>
      </c>
      <c r="CO8" s="41">
        <f t="shared" si="22"/>
        <v>0</v>
      </c>
      <c r="CP8" s="41">
        <f t="shared" si="22"/>
        <v>0</v>
      </c>
      <c r="CQ8" s="41">
        <f t="shared" si="22"/>
        <v>0</v>
      </c>
      <c r="CR8" s="41">
        <f t="shared" si="22"/>
        <v>0</v>
      </c>
    </row>
    <row r="9" ht="14.25" customHeight="1">
      <c r="A9" s="43"/>
      <c r="B9" s="43"/>
      <c r="C9" s="15"/>
      <c r="D9" s="35"/>
      <c r="E9" s="36"/>
      <c r="F9" s="36"/>
      <c r="G9" s="38"/>
      <c r="H9" s="38"/>
      <c r="I9" s="15"/>
      <c r="J9" s="38"/>
      <c r="K9" s="38"/>
      <c r="L9" s="15"/>
      <c r="M9" s="15"/>
      <c r="O9" s="39">
        <f t="shared" si="8"/>
        <v>1</v>
      </c>
      <c r="P9" s="21">
        <f t="shared" si="9"/>
        <v>1</v>
      </c>
      <c r="Q9" s="21">
        <f t="shared" si="10"/>
        <v>1</v>
      </c>
      <c r="R9" s="39">
        <f t="shared" si="11"/>
        <v>0</v>
      </c>
      <c r="S9" s="40" t="str">
        <f t="shared" si="12"/>
        <v>OK</v>
      </c>
      <c r="T9" s="41"/>
      <c r="U9" s="41">
        <f t="shared" ref="U9:AN9" si="23">IF($J9=0,0,IF($Q9=U$4,($L9-T$4)/U$3*MAX((MIN(U$4,$K9)-MAX(T$4,$J9-1))/$O9*$F9,0),IF(AND($Q9&gt;31,$Q9&lt;U$4),0,MAX((MIN(U$4,$K9)-MAX(T$4,$J9-1))/$O9*$F9,0))))</f>
        <v>0</v>
      </c>
      <c r="V9" s="41">
        <f t="shared" si="23"/>
        <v>0</v>
      </c>
      <c r="W9" s="41">
        <f t="shared" si="23"/>
        <v>0</v>
      </c>
      <c r="X9" s="41">
        <f t="shared" si="23"/>
        <v>0</v>
      </c>
      <c r="Y9" s="41">
        <f t="shared" si="23"/>
        <v>0</v>
      </c>
      <c r="Z9" s="41">
        <f t="shared" si="23"/>
        <v>0</v>
      </c>
      <c r="AA9" s="41">
        <f t="shared" si="23"/>
        <v>0</v>
      </c>
      <c r="AB9" s="41">
        <f t="shared" si="23"/>
        <v>0</v>
      </c>
      <c r="AC9" s="41">
        <f t="shared" si="23"/>
        <v>0</v>
      </c>
      <c r="AD9" s="41">
        <f t="shared" si="23"/>
        <v>0</v>
      </c>
      <c r="AE9" s="41">
        <f t="shared" si="23"/>
        <v>0</v>
      </c>
      <c r="AF9" s="41">
        <f t="shared" si="23"/>
        <v>0</v>
      </c>
      <c r="AG9" s="41">
        <f t="shared" si="23"/>
        <v>0</v>
      </c>
      <c r="AH9" s="41">
        <f t="shared" si="23"/>
        <v>0</v>
      </c>
      <c r="AI9" s="41">
        <f t="shared" si="23"/>
        <v>0</v>
      </c>
      <c r="AJ9" s="41">
        <f t="shared" si="23"/>
        <v>0</v>
      </c>
      <c r="AK9" s="41">
        <f t="shared" si="23"/>
        <v>0</v>
      </c>
      <c r="AL9" s="41">
        <f t="shared" si="23"/>
        <v>0</v>
      </c>
      <c r="AM9" s="41">
        <f t="shared" si="23"/>
        <v>0</v>
      </c>
      <c r="AN9" s="41">
        <f t="shared" si="23"/>
        <v>0</v>
      </c>
      <c r="AO9" s="41">
        <f t="shared" ref="AO9:BE9" si="24">IF($J9=0,0,IF($Q9=AO$4,_xludf.DAYS($L9,AN$4)/AO$3*MAX((MIN(AO$4,$K9)-MAX(AN$4,$J9-1))/$O9*$F9,0),IF(AND($Q9&gt;31,$Q9&lt;AO$4),0,MAX((MIN(AO$4,$K9)-MAX(AN$4,$J9-1))/$O9*$F9,0))))</f>
        <v>0</v>
      </c>
      <c r="AP9" s="41">
        <f t="shared" si="24"/>
        <v>0</v>
      </c>
      <c r="AQ9" s="41">
        <f t="shared" si="24"/>
        <v>0</v>
      </c>
      <c r="AR9" s="41">
        <f t="shared" si="24"/>
        <v>0</v>
      </c>
      <c r="AS9" s="41">
        <f t="shared" si="24"/>
        <v>0</v>
      </c>
      <c r="AT9" s="41">
        <f t="shared" si="24"/>
        <v>0</v>
      </c>
      <c r="AU9" s="41">
        <f t="shared" si="24"/>
        <v>0</v>
      </c>
      <c r="AV9" s="41">
        <f t="shared" si="24"/>
        <v>0</v>
      </c>
      <c r="AW9" s="41">
        <f t="shared" si="24"/>
        <v>0</v>
      </c>
      <c r="AX9" s="41">
        <f t="shared" si="24"/>
        <v>0</v>
      </c>
      <c r="AY9" s="41">
        <f t="shared" si="24"/>
        <v>0</v>
      </c>
      <c r="AZ9" s="41">
        <f t="shared" si="24"/>
        <v>0</v>
      </c>
      <c r="BA9" s="41">
        <f t="shared" si="24"/>
        <v>0</v>
      </c>
      <c r="BB9" s="41">
        <f t="shared" si="24"/>
        <v>0</v>
      </c>
      <c r="BC9" s="41">
        <f t="shared" si="24"/>
        <v>0</v>
      </c>
      <c r="BD9" s="41">
        <f t="shared" si="24"/>
        <v>0</v>
      </c>
      <c r="BE9" s="41">
        <f t="shared" si="24"/>
        <v>0</v>
      </c>
      <c r="BG9" s="41"/>
      <c r="BH9" s="41">
        <f t="shared" si="15"/>
        <v>0</v>
      </c>
      <c r="BI9" s="41">
        <f t="shared" ref="BI9:CR9" si="25">IF($P9=BI$4,$E9,0)-V9+BH9</f>
        <v>0</v>
      </c>
      <c r="BJ9" s="41">
        <f t="shared" si="25"/>
        <v>0</v>
      </c>
      <c r="BK9" s="41">
        <f t="shared" si="25"/>
        <v>0</v>
      </c>
      <c r="BL9" s="41">
        <f t="shared" si="25"/>
        <v>0</v>
      </c>
      <c r="BM9" s="41">
        <f t="shared" si="25"/>
        <v>0</v>
      </c>
      <c r="BN9" s="41">
        <f t="shared" si="25"/>
        <v>0</v>
      </c>
      <c r="BO9" s="41">
        <f t="shared" si="25"/>
        <v>0</v>
      </c>
      <c r="BP9" s="41">
        <f t="shared" si="25"/>
        <v>0</v>
      </c>
      <c r="BQ9" s="41">
        <f t="shared" si="25"/>
        <v>0</v>
      </c>
      <c r="BR9" s="41">
        <f t="shared" si="25"/>
        <v>0</v>
      </c>
      <c r="BS9" s="41">
        <f t="shared" si="25"/>
        <v>0</v>
      </c>
      <c r="BT9" s="41">
        <f t="shared" si="25"/>
        <v>0</v>
      </c>
      <c r="BU9" s="41">
        <f t="shared" si="25"/>
        <v>0</v>
      </c>
      <c r="BV9" s="41">
        <f t="shared" si="25"/>
        <v>0</v>
      </c>
      <c r="BW9" s="41">
        <f t="shared" si="25"/>
        <v>0</v>
      </c>
      <c r="BX9" s="41">
        <f t="shared" si="25"/>
        <v>0</v>
      </c>
      <c r="BY9" s="41">
        <f t="shared" si="25"/>
        <v>0</v>
      </c>
      <c r="BZ9" s="41">
        <f t="shared" si="25"/>
        <v>0</v>
      </c>
      <c r="CA9" s="41">
        <f t="shared" si="25"/>
        <v>0</v>
      </c>
      <c r="CB9" s="41">
        <f t="shared" si="25"/>
        <v>0</v>
      </c>
      <c r="CC9" s="41">
        <f t="shared" si="25"/>
        <v>0</v>
      </c>
      <c r="CD9" s="41">
        <f t="shared" si="25"/>
        <v>0</v>
      </c>
      <c r="CE9" s="41">
        <f t="shared" si="25"/>
        <v>0</v>
      </c>
      <c r="CF9" s="41">
        <f t="shared" si="25"/>
        <v>0</v>
      </c>
      <c r="CG9" s="41">
        <f t="shared" si="25"/>
        <v>0</v>
      </c>
      <c r="CH9" s="41">
        <f t="shared" si="25"/>
        <v>0</v>
      </c>
      <c r="CI9" s="41">
        <f t="shared" si="25"/>
        <v>0</v>
      </c>
      <c r="CJ9" s="41">
        <f t="shared" si="25"/>
        <v>0</v>
      </c>
      <c r="CK9" s="41">
        <f t="shared" si="25"/>
        <v>0</v>
      </c>
      <c r="CL9" s="41">
        <f t="shared" si="25"/>
        <v>0</v>
      </c>
      <c r="CM9" s="41">
        <f t="shared" si="25"/>
        <v>0</v>
      </c>
      <c r="CN9" s="41">
        <f t="shared" si="25"/>
        <v>0</v>
      </c>
      <c r="CO9" s="41">
        <f t="shared" si="25"/>
        <v>0</v>
      </c>
      <c r="CP9" s="41">
        <f t="shared" si="25"/>
        <v>0</v>
      </c>
      <c r="CQ9" s="41">
        <f t="shared" si="25"/>
        <v>0</v>
      </c>
      <c r="CR9" s="41">
        <f t="shared" si="25"/>
        <v>0</v>
      </c>
    </row>
    <row r="10" ht="14.25" customHeight="1">
      <c r="A10" s="43"/>
      <c r="B10" s="43"/>
      <c r="C10" s="15"/>
      <c r="D10" s="15"/>
      <c r="E10" s="36"/>
      <c r="F10" s="36"/>
      <c r="G10" s="38"/>
      <c r="H10" s="38"/>
      <c r="I10" s="15"/>
      <c r="J10" s="38"/>
      <c r="K10" s="38"/>
      <c r="L10" s="15"/>
      <c r="M10" s="15"/>
      <c r="O10" s="39">
        <f t="shared" si="8"/>
        <v>1</v>
      </c>
      <c r="P10" s="21">
        <f t="shared" si="9"/>
        <v>1</v>
      </c>
      <c r="Q10" s="21">
        <f t="shared" si="10"/>
        <v>1</v>
      </c>
      <c r="R10" s="39">
        <f t="shared" si="11"/>
        <v>0</v>
      </c>
      <c r="S10" s="40" t="str">
        <f t="shared" si="12"/>
        <v>OK</v>
      </c>
      <c r="T10" s="41"/>
      <c r="U10" s="41">
        <f t="shared" ref="U10:AN10" si="26">IF($J10=0,0,IF($Q10=U$4,($L10-T$4)/U$3*MAX((MIN(U$4,$K10)-MAX(T$4,$J10-1))/$O10*$F10,0),IF(AND($Q10&gt;31,$Q10&lt;U$4),0,MAX((MIN(U$4,$K10)-MAX(T$4,$J10-1))/$O10*$F10,0))))</f>
        <v>0</v>
      </c>
      <c r="V10" s="41">
        <f t="shared" si="26"/>
        <v>0</v>
      </c>
      <c r="W10" s="41">
        <f t="shared" si="26"/>
        <v>0</v>
      </c>
      <c r="X10" s="41">
        <f t="shared" si="26"/>
        <v>0</v>
      </c>
      <c r="Y10" s="41">
        <f t="shared" si="26"/>
        <v>0</v>
      </c>
      <c r="Z10" s="41">
        <f t="shared" si="26"/>
        <v>0</v>
      </c>
      <c r="AA10" s="41">
        <f t="shared" si="26"/>
        <v>0</v>
      </c>
      <c r="AB10" s="41">
        <f t="shared" si="26"/>
        <v>0</v>
      </c>
      <c r="AC10" s="41">
        <f t="shared" si="26"/>
        <v>0</v>
      </c>
      <c r="AD10" s="41">
        <f t="shared" si="26"/>
        <v>0</v>
      </c>
      <c r="AE10" s="41">
        <f t="shared" si="26"/>
        <v>0</v>
      </c>
      <c r="AF10" s="41">
        <f t="shared" si="26"/>
        <v>0</v>
      </c>
      <c r="AG10" s="41">
        <f t="shared" si="26"/>
        <v>0</v>
      </c>
      <c r="AH10" s="41">
        <f t="shared" si="26"/>
        <v>0</v>
      </c>
      <c r="AI10" s="41">
        <f t="shared" si="26"/>
        <v>0</v>
      </c>
      <c r="AJ10" s="41">
        <f t="shared" si="26"/>
        <v>0</v>
      </c>
      <c r="AK10" s="41">
        <f t="shared" si="26"/>
        <v>0</v>
      </c>
      <c r="AL10" s="41">
        <f t="shared" si="26"/>
        <v>0</v>
      </c>
      <c r="AM10" s="41">
        <f t="shared" si="26"/>
        <v>0</v>
      </c>
      <c r="AN10" s="41">
        <f t="shared" si="26"/>
        <v>0</v>
      </c>
      <c r="AO10" s="41">
        <f t="shared" ref="AO10:BE10" si="27">IF($J10=0,0,IF($Q10=AO$4,_xludf.DAYS($L10,AN$4)/AO$3*MAX((MIN(AO$4,$K10)-MAX(AN$4,$J10-1))/$O10*$F10,0),IF(AND($Q10&gt;31,$Q10&lt;AO$4),0,MAX((MIN(AO$4,$K10)-MAX(AN$4,$J10-1))/$O10*$F10,0))))</f>
        <v>0</v>
      </c>
      <c r="AP10" s="41">
        <f t="shared" si="27"/>
        <v>0</v>
      </c>
      <c r="AQ10" s="41">
        <f t="shared" si="27"/>
        <v>0</v>
      </c>
      <c r="AR10" s="41">
        <f t="shared" si="27"/>
        <v>0</v>
      </c>
      <c r="AS10" s="41">
        <f t="shared" si="27"/>
        <v>0</v>
      </c>
      <c r="AT10" s="41">
        <f t="shared" si="27"/>
        <v>0</v>
      </c>
      <c r="AU10" s="41">
        <f t="shared" si="27"/>
        <v>0</v>
      </c>
      <c r="AV10" s="41">
        <f t="shared" si="27"/>
        <v>0</v>
      </c>
      <c r="AW10" s="41">
        <f t="shared" si="27"/>
        <v>0</v>
      </c>
      <c r="AX10" s="41">
        <f t="shared" si="27"/>
        <v>0</v>
      </c>
      <c r="AY10" s="41">
        <f t="shared" si="27"/>
        <v>0</v>
      </c>
      <c r="AZ10" s="41">
        <f t="shared" si="27"/>
        <v>0</v>
      </c>
      <c r="BA10" s="41">
        <f t="shared" si="27"/>
        <v>0</v>
      </c>
      <c r="BB10" s="41">
        <f t="shared" si="27"/>
        <v>0</v>
      </c>
      <c r="BC10" s="41">
        <f t="shared" si="27"/>
        <v>0</v>
      </c>
      <c r="BD10" s="41">
        <f t="shared" si="27"/>
        <v>0</v>
      </c>
      <c r="BE10" s="41">
        <f t="shared" si="27"/>
        <v>0</v>
      </c>
      <c r="BG10" s="41"/>
      <c r="BH10" s="41">
        <f t="shared" si="15"/>
        <v>0</v>
      </c>
      <c r="BI10" s="41">
        <f t="shared" ref="BI10:CR10" si="28">IF($P10=BI$4,$E10,0)-V10+BH10</f>
        <v>0</v>
      </c>
      <c r="BJ10" s="41">
        <f t="shared" si="28"/>
        <v>0</v>
      </c>
      <c r="BK10" s="41">
        <f t="shared" si="28"/>
        <v>0</v>
      </c>
      <c r="BL10" s="41">
        <f t="shared" si="28"/>
        <v>0</v>
      </c>
      <c r="BM10" s="41">
        <f t="shared" si="28"/>
        <v>0</v>
      </c>
      <c r="BN10" s="41">
        <f t="shared" si="28"/>
        <v>0</v>
      </c>
      <c r="BO10" s="41">
        <f t="shared" si="28"/>
        <v>0</v>
      </c>
      <c r="BP10" s="41">
        <f t="shared" si="28"/>
        <v>0</v>
      </c>
      <c r="BQ10" s="41">
        <f t="shared" si="28"/>
        <v>0</v>
      </c>
      <c r="BR10" s="41">
        <f t="shared" si="28"/>
        <v>0</v>
      </c>
      <c r="BS10" s="41">
        <f t="shared" si="28"/>
        <v>0</v>
      </c>
      <c r="BT10" s="41">
        <f t="shared" si="28"/>
        <v>0</v>
      </c>
      <c r="BU10" s="41">
        <f t="shared" si="28"/>
        <v>0</v>
      </c>
      <c r="BV10" s="41">
        <f t="shared" si="28"/>
        <v>0</v>
      </c>
      <c r="BW10" s="41">
        <f t="shared" si="28"/>
        <v>0</v>
      </c>
      <c r="BX10" s="41">
        <f t="shared" si="28"/>
        <v>0</v>
      </c>
      <c r="BY10" s="41">
        <f t="shared" si="28"/>
        <v>0</v>
      </c>
      <c r="BZ10" s="41">
        <f t="shared" si="28"/>
        <v>0</v>
      </c>
      <c r="CA10" s="41">
        <f t="shared" si="28"/>
        <v>0</v>
      </c>
      <c r="CB10" s="41">
        <f t="shared" si="28"/>
        <v>0</v>
      </c>
      <c r="CC10" s="41">
        <f t="shared" si="28"/>
        <v>0</v>
      </c>
      <c r="CD10" s="41">
        <f t="shared" si="28"/>
        <v>0</v>
      </c>
      <c r="CE10" s="41">
        <f t="shared" si="28"/>
        <v>0</v>
      </c>
      <c r="CF10" s="41">
        <f t="shared" si="28"/>
        <v>0</v>
      </c>
      <c r="CG10" s="41">
        <f t="shared" si="28"/>
        <v>0</v>
      </c>
      <c r="CH10" s="41">
        <f t="shared" si="28"/>
        <v>0</v>
      </c>
      <c r="CI10" s="41">
        <f t="shared" si="28"/>
        <v>0</v>
      </c>
      <c r="CJ10" s="41">
        <f t="shared" si="28"/>
        <v>0</v>
      </c>
      <c r="CK10" s="41">
        <f t="shared" si="28"/>
        <v>0</v>
      </c>
      <c r="CL10" s="41">
        <f t="shared" si="28"/>
        <v>0</v>
      </c>
      <c r="CM10" s="41">
        <f t="shared" si="28"/>
        <v>0</v>
      </c>
      <c r="CN10" s="41">
        <f t="shared" si="28"/>
        <v>0</v>
      </c>
      <c r="CO10" s="41">
        <f t="shared" si="28"/>
        <v>0</v>
      </c>
      <c r="CP10" s="41">
        <f t="shared" si="28"/>
        <v>0</v>
      </c>
      <c r="CQ10" s="41">
        <f t="shared" si="28"/>
        <v>0</v>
      </c>
      <c r="CR10" s="41">
        <f t="shared" si="28"/>
        <v>0</v>
      </c>
    </row>
    <row r="11" ht="14.25" customHeight="1">
      <c r="A11" s="43"/>
      <c r="B11" s="43"/>
      <c r="C11" s="15"/>
      <c r="D11" s="15"/>
      <c r="E11" s="36"/>
      <c r="F11" s="36"/>
      <c r="G11" s="38"/>
      <c r="H11" s="38"/>
      <c r="I11" s="15"/>
      <c r="J11" s="38"/>
      <c r="K11" s="38"/>
      <c r="L11" s="15"/>
      <c r="M11" s="15"/>
      <c r="O11" s="39">
        <f t="shared" si="8"/>
        <v>1</v>
      </c>
      <c r="P11" s="21">
        <f t="shared" si="9"/>
        <v>1</v>
      </c>
      <c r="Q11" s="21">
        <f t="shared" si="10"/>
        <v>1</v>
      </c>
      <c r="R11" s="39">
        <f t="shared" si="11"/>
        <v>0</v>
      </c>
      <c r="S11" s="40" t="str">
        <f t="shared" si="12"/>
        <v>OK</v>
      </c>
      <c r="T11" s="41"/>
      <c r="U11" s="41">
        <f t="shared" ref="U11:AN11" si="29">IF($J11=0,0,IF($Q11=U$4,($L11-T$4)/U$3*MAX((MIN(U$4,$K11)-MAX(T$4,$J11-1))/$O11*$F11,0),IF(AND($Q11&gt;31,$Q11&lt;U$4),0,MAX((MIN(U$4,$K11)-MAX(T$4,$J11-1))/$O11*$F11,0))))</f>
        <v>0</v>
      </c>
      <c r="V11" s="41">
        <f t="shared" si="29"/>
        <v>0</v>
      </c>
      <c r="W11" s="41">
        <f t="shared" si="29"/>
        <v>0</v>
      </c>
      <c r="X11" s="41">
        <f t="shared" si="29"/>
        <v>0</v>
      </c>
      <c r="Y11" s="41">
        <f t="shared" si="29"/>
        <v>0</v>
      </c>
      <c r="Z11" s="41">
        <f t="shared" si="29"/>
        <v>0</v>
      </c>
      <c r="AA11" s="41">
        <f t="shared" si="29"/>
        <v>0</v>
      </c>
      <c r="AB11" s="41">
        <f t="shared" si="29"/>
        <v>0</v>
      </c>
      <c r="AC11" s="41">
        <f t="shared" si="29"/>
        <v>0</v>
      </c>
      <c r="AD11" s="41">
        <f t="shared" si="29"/>
        <v>0</v>
      </c>
      <c r="AE11" s="41">
        <f t="shared" si="29"/>
        <v>0</v>
      </c>
      <c r="AF11" s="41">
        <f t="shared" si="29"/>
        <v>0</v>
      </c>
      <c r="AG11" s="41">
        <f t="shared" si="29"/>
        <v>0</v>
      </c>
      <c r="AH11" s="41">
        <f t="shared" si="29"/>
        <v>0</v>
      </c>
      <c r="AI11" s="41">
        <f t="shared" si="29"/>
        <v>0</v>
      </c>
      <c r="AJ11" s="41">
        <f t="shared" si="29"/>
        <v>0</v>
      </c>
      <c r="AK11" s="41">
        <f t="shared" si="29"/>
        <v>0</v>
      </c>
      <c r="AL11" s="41">
        <f t="shared" si="29"/>
        <v>0</v>
      </c>
      <c r="AM11" s="41">
        <f t="shared" si="29"/>
        <v>0</v>
      </c>
      <c r="AN11" s="41">
        <f t="shared" si="29"/>
        <v>0</v>
      </c>
      <c r="AO11" s="41">
        <f t="shared" ref="AO11:BE11" si="30">IF($J11=0,0,IF($Q11=AO$4,_xludf.DAYS($L11,AN$4)/AO$3*MAX((MIN(AO$4,$K11)-MAX(AN$4,$J11-1))/$O11*$F11,0),IF(AND($Q11&gt;31,$Q11&lt;AO$4),0,MAX((MIN(AO$4,$K11)-MAX(AN$4,$J11-1))/$O11*$F11,0))))</f>
        <v>0</v>
      </c>
      <c r="AP11" s="41">
        <f t="shared" si="30"/>
        <v>0</v>
      </c>
      <c r="AQ11" s="41">
        <f t="shared" si="30"/>
        <v>0</v>
      </c>
      <c r="AR11" s="41">
        <f t="shared" si="30"/>
        <v>0</v>
      </c>
      <c r="AS11" s="41">
        <f t="shared" si="30"/>
        <v>0</v>
      </c>
      <c r="AT11" s="41">
        <f t="shared" si="30"/>
        <v>0</v>
      </c>
      <c r="AU11" s="41">
        <f t="shared" si="30"/>
        <v>0</v>
      </c>
      <c r="AV11" s="41">
        <f t="shared" si="30"/>
        <v>0</v>
      </c>
      <c r="AW11" s="41">
        <f t="shared" si="30"/>
        <v>0</v>
      </c>
      <c r="AX11" s="41">
        <f t="shared" si="30"/>
        <v>0</v>
      </c>
      <c r="AY11" s="41">
        <f t="shared" si="30"/>
        <v>0</v>
      </c>
      <c r="AZ11" s="41">
        <f t="shared" si="30"/>
        <v>0</v>
      </c>
      <c r="BA11" s="41">
        <f t="shared" si="30"/>
        <v>0</v>
      </c>
      <c r="BB11" s="41">
        <f t="shared" si="30"/>
        <v>0</v>
      </c>
      <c r="BC11" s="41">
        <f t="shared" si="30"/>
        <v>0</v>
      </c>
      <c r="BD11" s="41">
        <f t="shared" si="30"/>
        <v>0</v>
      </c>
      <c r="BE11" s="41">
        <f t="shared" si="30"/>
        <v>0</v>
      </c>
      <c r="BG11" s="41"/>
      <c r="BH11" s="41">
        <f t="shared" si="15"/>
        <v>0</v>
      </c>
      <c r="BI11" s="41">
        <f t="shared" ref="BI11:CR11" si="31">IF($P11=BI$4,$E11,0)-V11+BH11</f>
        <v>0</v>
      </c>
      <c r="BJ11" s="41">
        <f t="shared" si="31"/>
        <v>0</v>
      </c>
      <c r="BK11" s="41">
        <f t="shared" si="31"/>
        <v>0</v>
      </c>
      <c r="BL11" s="41">
        <f t="shared" si="31"/>
        <v>0</v>
      </c>
      <c r="BM11" s="41">
        <f t="shared" si="31"/>
        <v>0</v>
      </c>
      <c r="BN11" s="41">
        <f t="shared" si="31"/>
        <v>0</v>
      </c>
      <c r="BO11" s="41">
        <f t="shared" si="31"/>
        <v>0</v>
      </c>
      <c r="BP11" s="41">
        <f t="shared" si="31"/>
        <v>0</v>
      </c>
      <c r="BQ11" s="41">
        <f t="shared" si="31"/>
        <v>0</v>
      </c>
      <c r="BR11" s="41">
        <f t="shared" si="31"/>
        <v>0</v>
      </c>
      <c r="BS11" s="41">
        <f t="shared" si="31"/>
        <v>0</v>
      </c>
      <c r="BT11" s="41">
        <f t="shared" si="31"/>
        <v>0</v>
      </c>
      <c r="BU11" s="41">
        <f t="shared" si="31"/>
        <v>0</v>
      </c>
      <c r="BV11" s="41">
        <f t="shared" si="31"/>
        <v>0</v>
      </c>
      <c r="BW11" s="41">
        <f t="shared" si="31"/>
        <v>0</v>
      </c>
      <c r="BX11" s="41">
        <f t="shared" si="31"/>
        <v>0</v>
      </c>
      <c r="BY11" s="41">
        <f t="shared" si="31"/>
        <v>0</v>
      </c>
      <c r="BZ11" s="41">
        <f t="shared" si="31"/>
        <v>0</v>
      </c>
      <c r="CA11" s="41">
        <f t="shared" si="31"/>
        <v>0</v>
      </c>
      <c r="CB11" s="41">
        <f t="shared" si="31"/>
        <v>0</v>
      </c>
      <c r="CC11" s="41">
        <f t="shared" si="31"/>
        <v>0</v>
      </c>
      <c r="CD11" s="41">
        <f t="shared" si="31"/>
        <v>0</v>
      </c>
      <c r="CE11" s="41">
        <f t="shared" si="31"/>
        <v>0</v>
      </c>
      <c r="CF11" s="41">
        <f t="shared" si="31"/>
        <v>0</v>
      </c>
      <c r="CG11" s="41">
        <f t="shared" si="31"/>
        <v>0</v>
      </c>
      <c r="CH11" s="41">
        <f t="shared" si="31"/>
        <v>0</v>
      </c>
      <c r="CI11" s="41">
        <f t="shared" si="31"/>
        <v>0</v>
      </c>
      <c r="CJ11" s="41">
        <f t="shared" si="31"/>
        <v>0</v>
      </c>
      <c r="CK11" s="41">
        <f t="shared" si="31"/>
        <v>0</v>
      </c>
      <c r="CL11" s="41">
        <f t="shared" si="31"/>
        <v>0</v>
      </c>
      <c r="CM11" s="41">
        <f t="shared" si="31"/>
        <v>0</v>
      </c>
      <c r="CN11" s="41">
        <f t="shared" si="31"/>
        <v>0</v>
      </c>
      <c r="CO11" s="41">
        <f t="shared" si="31"/>
        <v>0</v>
      </c>
      <c r="CP11" s="41">
        <f t="shared" si="31"/>
        <v>0</v>
      </c>
      <c r="CQ11" s="41">
        <f t="shared" si="31"/>
        <v>0</v>
      </c>
      <c r="CR11" s="41">
        <f t="shared" si="31"/>
        <v>0</v>
      </c>
    </row>
    <row r="12" ht="14.25" customHeight="1">
      <c r="A12" s="43"/>
      <c r="B12" s="43"/>
      <c r="C12" s="15"/>
      <c r="D12" s="15"/>
      <c r="E12" s="36"/>
      <c r="F12" s="36"/>
      <c r="G12" s="38"/>
      <c r="H12" s="38"/>
      <c r="I12" s="15"/>
      <c r="J12" s="44"/>
      <c r="K12" s="44"/>
      <c r="L12" s="15"/>
      <c r="M12" s="15"/>
      <c r="O12" s="39">
        <f t="shared" si="8"/>
        <v>1</v>
      </c>
      <c r="P12" s="21">
        <f t="shared" si="9"/>
        <v>1</v>
      </c>
      <c r="Q12" s="21">
        <f t="shared" si="10"/>
        <v>1</v>
      </c>
      <c r="R12" s="39">
        <f t="shared" si="11"/>
        <v>0</v>
      </c>
      <c r="S12" s="40" t="str">
        <f t="shared" si="12"/>
        <v>OK</v>
      </c>
      <c r="T12" s="41"/>
      <c r="U12" s="41">
        <f t="shared" ref="U12:AN12" si="32">IF($J12=0,0,IF($Q12=U$4,($L12-T$4)/U$3*MAX((MIN(U$4,$K12)-MAX(T$4,$J12-1))/$O12*$F12,0),IF(AND($Q12&gt;31,$Q12&lt;U$4),0,MAX((MIN(U$4,$K12)-MAX(T$4,$J12-1))/$O12*$F12,0))))</f>
        <v>0</v>
      </c>
      <c r="V12" s="41">
        <f t="shared" si="32"/>
        <v>0</v>
      </c>
      <c r="W12" s="41">
        <f t="shared" si="32"/>
        <v>0</v>
      </c>
      <c r="X12" s="41">
        <f t="shared" si="32"/>
        <v>0</v>
      </c>
      <c r="Y12" s="41">
        <f t="shared" si="32"/>
        <v>0</v>
      </c>
      <c r="Z12" s="41">
        <f t="shared" si="32"/>
        <v>0</v>
      </c>
      <c r="AA12" s="41">
        <f t="shared" si="32"/>
        <v>0</v>
      </c>
      <c r="AB12" s="41">
        <f t="shared" si="32"/>
        <v>0</v>
      </c>
      <c r="AC12" s="41">
        <f t="shared" si="32"/>
        <v>0</v>
      </c>
      <c r="AD12" s="41">
        <f t="shared" si="32"/>
        <v>0</v>
      </c>
      <c r="AE12" s="41">
        <f t="shared" si="32"/>
        <v>0</v>
      </c>
      <c r="AF12" s="41">
        <f t="shared" si="32"/>
        <v>0</v>
      </c>
      <c r="AG12" s="41">
        <f t="shared" si="32"/>
        <v>0</v>
      </c>
      <c r="AH12" s="41">
        <f t="shared" si="32"/>
        <v>0</v>
      </c>
      <c r="AI12" s="41">
        <f t="shared" si="32"/>
        <v>0</v>
      </c>
      <c r="AJ12" s="41">
        <f t="shared" si="32"/>
        <v>0</v>
      </c>
      <c r="AK12" s="41">
        <f t="shared" si="32"/>
        <v>0</v>
      </c>
      <c r="AL12" s="41">
        <f t="shared" si="32"/>
        <v>0</v>
      </c>
      <c r="AM12" s="41">
        <f t="shared" si="32"/>
        <v>0</v>
      </c>
      <c r="AN12" s="41">
        <f t="shared" si="32"/>
        <v>0</v>
      </c>
      <c r="AO12" s="41">
        <f t="shared" ref="AO12:BE12" si="33">IF($J12=0,0,IF($Q12=AO$4,_xludf.DAYS($L12,AN$4)/AO$3*MAX((MIN(AO$4,$K12)-MAX(AN$4,$J12-1))/$O12*$F12,0),IF(AND($Q12&gt;31,$Q12&lt;AO$4),0,MAX((MIN(AO$4,$K12)-MAX(AN$4,$J12-1))/$O12*$F12,0))))</f>
        <v>0</v>
      </c>
      <c r="AP12" s="41">
        <f t="shared" si="33"/>
        <v>0</v>
      </c>
      <c r="AQ12" s="41">
        <f t="shared" si="33"/>
        <v>0</v>
      </c>
      <c r="AR12" s="41">
        <f t="shared" si="33"/>
        <v>0</v>
      </c>
      <c r="AS12" s="41">
        <f t="shared" si="33"/>
        <v>0</v>
      </c>
      <c r="AT12" s="41">
        <f t="shared" si="33"/>
        <v>0</v>
      </c>
      <c r="AU12" s="41">
        <f t="shared" si="33"/>
        <v>0</v>
      </c>
      <c r="AV12" s="41">
        <f t="shared" si="33"/>
        <v>0</v>
      </c>
      <c r="AW12" s="41">
        <f t="shared" si="33"/>
        <v>0</v>
      </c>
      <c r="AX12" s="41">
        <f t="shared" si="33"/>
        <v>0</v>
      </c>
      <c r="AY12" s="41">
        <f t="shared" si="33"/>
        <v>0</v>
      </c>
      <c r="AZ12" s="41">
        <f t="shared" si="33"/>
        <v>0</v>
      </c>
      <c r="BA12" s="41">
        <f t="shared" si="33"/>
        <v>0</v>
      </c>
      <c r="BB12" s="41">
        <f t="shared" si="33"/>
        <v>0</v>
      </c>
      <c r="BC12" s="41">
        <f t="shared" si="33"/>
        <v>0</v>
      </c>
      <c r="BD12" s="41">
        <f t="shared" si="33"/>
        <v>0</v>
      </c>
      <c r="BE12" s="41">
        <f t="shared" si="33"/>
        <v>0</v>
      </c>
      <c r="BG12" s="41"/>
      <c r="BH12" s="41">
        <f t="shared" si="15"/>
        <v>0</v>
      </c>
      <c r="BI12" s="41">
        <f t="shared" ref="BI12:CR12" si="34">IF($P12=BI$4,$E12,0)-V12+BH12</f>
        <v>0</v>
      </c>
      <c r="BJ12" s="41">
        <f t="shared" si="34"/>
        <v>0</v>
      </c>
      <c r="BK12" s="41">
        <f t="shared" si="34"/>
        <v>0</v>
      </c>
      <c r="BL12" s="41">
        <f t="shared" si="34"/>
        <v>0</v>
      </c>
      <c r="BM12" s="41">
        <f t="shared" si="34"/>
        <v>0</v>
      </c>
      <c r="BN12" s="41">
        <f t="shared" si="34"/>
        <v>0</v>
      </c>
      <c r="BO12" s="41">
        <f t="shared" si="34"/>
        <v>0</v>
      </c>
      <c r="BP12" s="41">
        <f t="shared" si="34"/>
        <v>0</v>
      </c>
      <c r="BQ12" s="41">
        <f t="shared" si="34"/>
        <v>0</v>
      </c>
      <c r="BR12" s="41">
        <f t="shared" si="34"/>
        <v>0</v>
      </c>
      <c r="BS12" s="41">
        <f t="shared" si="34"/>
        <v>0</v>
      </c>
      <c r="BT12" s="41">
        <f t="shared" si="34"/>
        <v>0</v>
      </c>
      <c r="BU12" s="41">
        <f t="shared" si="34"/>
        <v>0</v>
      </c>
      <c r="BV12" s="41">
        <f t="shared" si="34"/>
        <v>0</v>
      </c>
      <c r="BW12" s="41">
        <f t="shared" si="34"/>
        <v>0</v>
      </c>
      <c r="BX12" s="41">
        <f t="shared" si="34"/>
        <v>0</v>
      </c>
      <c r="BY12" s="41">
        <f t="shared" si="34"/>
        <v>0</v>
      </c>
      <c r="BZ12" s="41">
        <f t="shared" si="34"/>
        <v>0</v>
      </c>
      <c r="CA12" s="41">
        <f t="shared" si="34"/>
        <v>0</v>
      </c>
      <c r="CB12" s="41">
        <f t="shared" si="34"/>
        <v>0</v>
      </c>
      <c r="CC12" s="41">
        <f t="shared" si="34"/>
        <v>0</v>
      </c>
      <c r="CD12" s="41">
        <f t="shared" si="34"/>
        <v>0</v>
      </c>
      <c r="CE12" s="41">
        <f t="shared" si="34"/>
        <v>0</v>
      </c>
      <c r="CF12" s="41">
        <f t="shared" si="34"/>
        <v>0</v>
      </c>
      <c r="CG12" s="41">
        <f t="shared" si="34"/>
        <v>0</v>
      </c>
      <c r="CH12" s="41">
        <f t="shared" si="34"/>
        <v>0</v>
      </c>
      <c r="CI12" s="41">
        <f t="shared" si="34"/>
        <v>0</v>
      </c>
      <c r="CJ12" s="41">
        <f t="shared" si="34"/>
        <v>0</v>
      </c>
      <c r="CK12" s="41">
        <f t="shared" si="34"/>
        <v>0</v>
      </c>
      <c r="CL12" s="41">
        <f t="shared" si="34"/>
        <v>0</v>
      </c>
      <c r="CM12" s="41">
        <f t="shared" si="34"/>
        <v>0</v>
      </c>
      <c r="CN12" s="41">
        <f t="shared" si="34"/>
        <v>0</v>
      </c>
      <c r="CO12" s="41">
        <f t="shared" si="34"/>
        <v>0</v>
      </c>
      <c r="CP12" s="41">
        <f t="shared" si="34"/>
        <v>0</v>
      </c>
      <c r="CQ12" s="41">
        <f t="shared" si="34"/>
        <v>0</v>
      </c>
      <c r="CR12" s="41">
        <f t="shared" si="34"/>
        <v>0</v>
      </c>
    </row>
    <row r="13" ht="14.25" customHeight="1">
      <c r="A13" s="43"/>
      <c r="B13" s="43"/>
      <c r="C13" s="15"/>
      <c r="D13" s="15"/>
      <c r="E13" s="37"/>
      <c r="F13" s="36"/>
      <c r="G13" s="38"/>
      <c r="H13" s="38"/>
      <c r="I13" s="15"/>
      <c r="J13" s="38"/>
      <c r="K13" s="38"/>
      <c r="L13" s="15"/>
      <c r="M13" s="15"/>
      <c r="O13" s="39">
        <f t="shared" si="8"/>
        <v>1</v>
      </c>
      <c r="P13" s="21">
        <f t="shared" si="9"/>
        <v>1</v>
      </c>
      <c r="Q13" s="21">
        <f t="shared" si="10"/>
        <v>1</v>
      </c>
      <c r="R13" s="39">
        <f t="shared" si="11"/>
        <v>0</v>
      </c>
      <c r="S13" s="40" t="str">
        <f t="shared" si="12"/>
        <v>OK</v>
      </c>
      <c r="T13" s="41"/>
      <c r="U13" s="41">
        <f t="shared" ref="U13:AN13" si="35">IF($J13=0,0,IF($Q13=U$4,($L13-T$4)/U$3*MAX((MIN(U$4,$K13)-MAX(T$4,$J13-1))/$O13*$F13,0),IF(AND($Q13&gt;31,$Q13&lt;U$4),0,MAX((MIN(U$4,$K13)-MAX(T$4,$J13-1))/$O13*$F13,0))))</f>
        <v>0</v>
      </c>
      <c r="V13" s="41">
        <f t="shared" si="35"/>
        <v>0</v>
      </c>
      <c r="W13" s="41">
        <f t="shared" si="35"/>
        <v>0</v>
      </c>
      <c r="X13" s="41">
        <f t="shared" si="35"/>
        <v>0</v>
      </c>
      <c r="Y13" s="41">
        <f t="shared" si="35"/>
        <v>0</v>
      </c>
      <c r="Z13" s="41">
        <f t="shared" si="35"/>
        <v>0</v>
      </c>
      <c r="AA13" s="41">
        <f t="shared" si="35"/>
        <v>0</v>
      </c>
      <c r="AB13" s="41">
        <f t="shared" si="35"/>
        <v>0</v>
      </c>
      <c r="AC13" s="41">
        <f t="shared" si="35"/>
        <v>0</v>
      </c>
      <c r="AD13" s="41">
        <f t="shared" si="35"/>
        <v>0</v>
      </c>
      <c r="AE13" s="41">
        <f t="shared" si="35"/>
        <v>0</v>
      </c>
      <c r="AF13" s="41">
        <f t="shared" si="35"/>
        <v>0</v>
      </c>
      <c r="AG13" s="41">
        <f t="shared" si="35"/>
        <v>0</v>
      </c>
      <c r="AH13" s="41">
        <f t="shared" si="35"/>
        <v>0</v>
      </c>
      <c r="AI13" s="41">
        <f t="shared" si="35"/>
        <v>0</v>
      </c>
      <c r="AJ13" s="41">
        <f t="shared" si="35"/>
        <v>0</v>
      </c>
      <c r="AK13" s="41">
        <f t="shared" si="35"/>
        <v>0</v>
      </c>
      <c r="AL13" s="41">
        <f t="shared" si="35"/>
        <v>0</v>
      </c>
      <c r="AM13" s="41">
        <f t="shared" si="35"/>
        <v>0</v>
      </c>
      <c r="AN13" s="41">
        <f t="shared" si="35"/>
        <v>0</v>
      </c>
      <c r="AO13" s="41">
        <f t="shared" ref="AO13:BE13" si="36">IF($J13=0,0,IF($Q13=AO$4,_xludf.DAYS($L13,AN$4)/AO$3*MAX((MIN(AO$4,$K13)-MAX(AN$4,$J13-1))/$O13*$F13,0),IF(AND($Q13&gt;31,$Q13&lt;AO$4),0,MAX((MIN(AO$4,$K13)-MAX(AN$4,$J13-1))/$O13*$F13,0))))</f>
        <v>0</v>
      </c>
      <c r="AP13" s="41">
        <f t="shared" si="36"/>
        <v>0</v>
      </c>
      <c r="AQ13" s="41">
        <f t="shared" si="36"/>
        <v>0</v>
      </c>
      <c r="AR13" s="41">
        <f t="shared" si="36"/>
        <v>0</v>
      </c>
      <c r="AS13" s="41">
        <f t="shared" si="36"/>
        <v>0</v>
      </c>
      <c r="AT13" s="41">
        <f t="shared" si="36"/>
        <v>0</v>
      </c>
      <c r="AU13" s="41">
        <f t="shared" si="36"/>
        <v>0</v>
      </c>
      <c r="AV13" s="41">
        <f t="shared" si="36"/>
        <v>0</v>
      </c>
      <c r="AW13" s="41">
        <f t="shared" si="36"/>
        <v>0</v>
      </c>
      <c r="AX13" s="41">
        <f t="shared" si="36"/>
        <v>0</v>
      </c>
      <c r="AY13" s="41">
        <f t="shared" si="36"/>
        <v>0</v>
      </c>
      <c r="AZ13" s="41">
        <f t="shared" si="36"/>
        <v>0</v>
      </c>
      <c r="BA13" s="41">
        <f t="shared" si="36"/>
        <v>0</v>
      </c>
      <c r="BB13" s="41">
        <f t="shared" si="36"/>
        <v>0</v>
      </c>
      <c r="BC13" s="41">
        <f t="shared" si="36"/>
        <v>0</v>
      </c>
      <c r="BD13" s="41">
        <f t="shared" si="36"/>
        <v>0</v>
      </c>
      <c r="BE13" s="41">
        <f t="shared" si="36"/>
        <v>0</v>
      </c>
      <c r="BG13" s="41"/>
      <c r="BH13" s="41">
        <f t="shared" si="15"/>
        <v>0</v>
      </c>
      <c r="BI13" s="41">
        <f t="shared" ref="BI13:CR13" si="37">IF($P13=BI$4,$E13,0)-V13+BH13</f>
        <v>0</v>
      </c>
      <c r="BJ13" s="41">
        <f t="shared" si="37"/>
        <v>0</v>
      </c>
      <c r="BK13" s="41">
        <f t="shared" si="37"/>
        <v>0</v>
      </c>
      <c r="BL13" s="41">
        <f t="shared" si="37"/>
        <v>0</v>
      </c>
      <c r="BM13" s="41">
        <f t="shared" si="37"/>
        <v>0</v>
      </c>
      <c r="BN13" s="41">
        <f t="shared" si="37"/>
        <v>0</v>
      </c>
      <c r="BO13" s="41">
        <f t="shared" si="37"/>
        <v>0</v>
      </c>
      <c r="BP13" s="41">
        <f t="shared" si="37"/>
        <v>0</v>
      </c>
      <c r="BQ13" s="41">
        <f t="shared" si="37"/>
        <v>0</v>
      </c>
      <c r="BR13" s="41">
        <f t="shared" si="37"/>
        <v>0</v>
      </c>
      <c r="BS13" s="41">
        <f t="shared" si="37"/>
        <v>0</v>
      </c>
      <c r="BT13" s="41">
        <f t="shared" si="37"/>
        <v>0</v>
      </c>
      <c r="BU13" s="41">
        <f t="shared" si="37"/>
        <v>0</v>
      </c>
      <c r="BV13" s="41">
        <f t="shared" si="37"/>
        <v>0</v>
      </c>
      <c r="BW13" s="41">
        <f t="shared" si="37"/>
        <v>0</v>
      </c>
      <c r="BX13" s="41">
        <f t="shared" si="37"/>
        <v>0</v>
      </c>
      <c r="BY13" s="41">
        <f t="shared" si="37"/>
        <v>0</v>
      </c>
      <c r="BZ13" s="41">
        <f t="shared" si="37"/>
        <v>0</v>
      </c>
      <c r="CA13" s="41">
        <f t="shared" si="37"/>
        <v>0</v>
      </c>
      <c r="CB13" s="41">
        <f t="shared" si="37"/>
        <v>0</v>
      </c>
      <c r="CC13" s="41">
        <f t="shared" si="37"/>
        <v>0</v>
      </c>
      <c r="CD13" s="41">
        <f t="shared" si="37"/>
        <v>0</v>
      </c>
      <c r="CE13" s="41">
        <f t="shared" si="37"/>
        <v>0</v>
      </c>
      <c r="CF13" s="41">
        <f t="shared" si="37"/>
        <v>0</v>
      </c>
      <c r="CG13" s="41">
        <f t="shared" si="37"/>
        <v>0</v>
      </c>
      <c r="CH13" s="41">
        <f t="shared" si="37"/>
        <v>0</v>
      </c>
      <c r="CI13" s="41">
        <f t="shared" si="37"/>
        <v>0</v>
      </c>
      <c r="CJ13" s="41">
        <f t="shared" si="37"/>
        <v>0</v>
      </c>
      <c r="CK13" s="41">
        <f t="shared" si="37"/>
        <v>0</v>
      </c>
      <c r="CL13" s="41">
        <f t="shared" si="37"/>
        <v>0</v>
      </c>
      <c r="CM13" s="41">
        <f t="shared" si="37"/>
        <v>0</v>
      </c>
      <c r="CN13" s="41">
        <f t="shared" si="37"/>
        <v>0</v>
      </c>
      <c r="CO13" s="41">
        <f t="shared" si="37"/>
        <v>0</v>
      </c>
      <c r="CP13" s="41">
        <f t="shared" si="37"/>
        <v>0</v>
      </c>
      <c r="CQ13" s="41">
        <f t="shared" si="37"/>
        <v>0</v>
      </c>
      <c r="CR13" s="41">
        <f t="shared" si="37"/>
        <v>0</v>
      </c>
    </row>
    <row r="14" ht="14.25" customHeight="1">
      <c r="A14" s="43"/>
      <c r="B14" s="43"/>
      <c r="C14" s="15"/>
      <c r="D14" s="15"/>
      <c r="E14" s="36"/>
      <c r="F14" s="36"/>
      <c r="G14" s="38"/>
      <c r="H14" s="38"/>
      <c r="I14" s="15"/>
      <c r="J14" s="38"/>
      <c r="K14" s="38"/>
      <c r="L14" s="15"/>
      <c r="M14" s="15"/>
      <c r="O14" s="39">
        <f t="shared" si="8"/>
        <v>1</v>
      </c>
      <c r="P14" s="21">
        <f t="shared" si="9"/>
        <v>1</v>
      </c>
      <c r="Q14" s="21">
        <f t="shared" si="10"/>
        <v>1</v>
      </c>
      <c r="R14" s="39">
        <f t="shared" si="11"/>
        <v>0</v>
      </c>
      <c r="S14" s="40" t="str">
        <f t="shared" si="12"/>
        <v>OK</v>
      </c>
      <c r="T14" s="41"/>
      <c r="U14" s="41">
        <f t="shared" ref="U14:AN14" si="38">IF($J14=0,0,IF($Q14=U$4,($L14-T$4)/U$3*MAX((MIN(U$4,$K14)-MAX(T$4,$J14-1))/$O14*$F14,0),IF(AND($Q14&gt;31,$Q14&lt;U$4),0,MAX((MIN(U$4,$K14)-MAX(T$4,$J14-1))/$O14*$F14,0))))</f>
        <v>0</v>
      </c>
      <c r="V14" s="41">
        <f t="shared" si="38"/>
        <v>0</v>
      </c>
      <c r="W14" s="41">
        <f t="shared" si="38"/>
        <v>0</v>
      </c>
      <c r="X14" s="41">
        <f t="shared" si="38"/>
        <v>0</v>
      </c>
      <c r="Y14" s="41">
        <f t="shared" si="38"/>
        <v>0</v>
      </c>
      <c r="Z14" s="41">
        <f t="shared" si="38"/>
        <v>0</v>
      </c>
      <c r="AA14" s="41">
        <f t="shared" si="38"/>
        <v>0</v>
      </c>
      <c r="AB14" s="41">
        <f t="shared" si="38"/>
        <v>0</v>
      </c>
      <c r="AC14" s="41">
        <f t="shared" si="38"/>
        <v>0</v>
      </c>
      <c r="AD14" s="41">
        <f t="shared" si="38"/>
        <v>0</v>
      </c>
      <c r="AE14" s="41">
        <f t="shared" si="38"/>
        <v>0</v>
      </c>
      <c r="AF14" s="41">
        <f t="shared" si="38"/>
        <v>0</v>
      </c>
      <c r="AG14" s="41">
        <f t="shared" si="38"/>
        <v>0</v>
      </c>
      <c r="AH14" s="41">
        <f t="shared" si="38"/>
        <v>0</v>
      </c>
      <c r="AI14" s="41">
        <f t="shared" si="38"/>
        <v>0</v>
      </c>
      <c r="AJ14" s="41">
        <f t="shared" si="38"/>
        <v>0</v>
      </c>
      <c r="AK14" s="41">
        <f t="shared" si="38"/>
        <v>0</v>
      </c>
      <c r="AL14" s="41">
        <f t="shared" si="38"/>
        <v>0</v>
      </c>
      <c r="AM14" s="41">
        <f t="shared" si="38"/>
        <v>0</v>
      </c>
      <c r="AN14" s="41">
        <f t="shared" si="38"/>
        <v>0</v>
      </c>
      <c r="AO14" s="41">
        <f t="shared" ref="AO14:BE14" si="39">IF($J14=0,0,IF($Q14=AO$4,_xludf.DAYS($L14,AN$4)/AO$3*MAX((MIN(AO$4,$K14)-MAX(AN$4,$J14-1))/$O14*$F14,0),IF(AND($Q14&gt;31,$Q14&lt;AO$4),0,MAX((MIN(AO$4,$K14)-MAX(AN$4,$J14-1))/$O14*$F14,0))))</f>
        <v>0</v>
      </c>
      <c r="AP14" s="41">
        <f t="shared" si="39"/>
        <v>0</v>
      </c>
      <c r="AQ14" s="41">
        <f t="shared" si="39"/>
        <v>0</v>
      </c>
      <c r="AR14" s="41">
        <f t="shared" si="39"/>
        <v>0</v>
      </c>
      <c r="AS14" s="41">
        <f t="shared" si="39"/>
        <v>0</v>
      </c>
      <c r="AT14" s="41">
        <f t="shared" si="39"/>
        <v>0</v>
      </c>
      <c r="AU14" s="41">
        <f t="shared" si="39"/>
        <v>0</v>
      </c>
      <c r="AV14" s="41">
        <f t="shared" si="39"/>
        <v>0</v>
      </c>
      <c r="AW14" s="41">
        <f t="shared" si="39"/>
        <v>0</v>
      </c>
      <c r="AX14" s="41">
        <f t="shared" si="39"/>
        <v>0</v>
      </c>
      <c r="AY14" s="41">
        <f t="shared" si="39"/>
        <v>0</v>
      </c>
      <c r="AZ14" s="41">
        <f t="shared" si="39"/>
        <v>0</v>
      </c>
      <c r="BA14" s="41">
        <f t="shared" si="39"/>
        <v>0</v>
      </c>
      <c r="BB14" s="41">
        <f t="shared" si="39"/>
        <v>0</v>
      </c>
      <c r="BC14" s="41">
        <f t="shared" si="39"/>
        <v>0</v>
      </c>
      <c r="BD14" s="41">
        <f t="shared" si="39"/>
        <v>0</v>
      </c>
      <c r="BE14" s="41">
        <f t="shared" si="39"/>
        <v>0</v>
      </c>
      <c r="BG14" s="41"/>
      <c r="BH14" s="41">
        <f t="shared" si="15"/>
        <v>0</v>
      </c>
      <c r="BI14" s="41">
        <f t="shared" ref="BI14:CR14" si="40">IF($P14=BI$4,$E14,0)-V14+BH14</f>
        <v>0</v>
      </c>
      <c r="BJ14" s="41">
        <f t="shared" si="40"/>
        <v>0</v>
      </c>
      <c r="BK14" s="41">
        <f t="shared" si="40"/>
        <v>0</v>
      </c>
      <c r="BL14" s="41">
        <f t="shared" si="40"/>
        <v>0</v>
      </c>
      <c r="BM14" s="41">
        <f t="shared" si="40"/>
        <v>0</v>
      </c>
      <c r="BN14" s="41">
        <f t="shared" si="40"/>
        <v>0</v>
      </c>
      <c r="BO14" s="41">
        <f t="shared" si="40"/>
        <v>0</v>
      </c>
      <c r="BP14" s="41">
        <f t="shared" si="40"/>
        <v>0</v>
      </c>
      <c r="BQ14" s="41">
        <f t="shared" si="40"/>
        <v>0</v>
      </c>
      <c r="BR14" s="41">
        <f t="shared" si="40"/>
        <v>0</v>
      </c>
      <c r="BS14" s="41">
        <f t="shared" si="40"/>
        <v>0</v>
      </c>
      <c r="BT14" s="41">
        <f t="shared" si="40"/>
        <v>0</v>
      </c>
      <c r="BU14" s="41">
        <f t="shared" si="40"/>
        <v>0</v>
      </c>
      <c r="BV14" s="41">
        <f t="shared" si="40"/>
        <v>0</v>
      </c>
      <c r="BW14" s="41">
        <f t="shared" si="40"/>
        <v>0</v>
      </c>
      <c r="BX14" s="41">
        <f t="shared" si="40"/>
        <v>0</v>
      </c>
      <c r="BY14" s="41">
        <f t="shared" si="40"/>
        <v>0</v>
      </c>
      <c r="BZ14" s="41">
        <f t="shared" si="40"/>
        <v>0</v>
      </c>
      <c r="CA14" s="41">
        <f t="shared" si="40"/>
        <v>0</v>
      </c>
      <c r="CB14" s="41">
        <f t="shared" si="40"/>
        <v>0</v>
      </c>
      <c r="CC14" s="41">
        <f t="shared" si="40"/>
        <v>0</v>
      </c>
      <c r="CD14" s="41">
        <f t="shared" si="40"/>
        <v>0</v>
      </c>
      <c r="CE14" s="41">
        <f t="shared" si="40"/>
        <v>0</v>
      </c>
      <c r="CF14" s="41">
        <f t="shared" si="40"/>
        <v>0</v>
      </c>
      <c r="CG14" s="41">
        <f t="shared" si="40"/>
        <v>0</v>
      </c>
      <c r="CH14" s="41">
        <f t="shared" si="40"/>
        <v>0</v>
      </c>
      <c r="CI14" s="41">
        <f t="shared" si="40"/>
        <v>0</v>
      </c>
      <c r="CJ14" s="41">
        <f t="shared" si="40"/>
        <v>0</v>
      </c>
      <c r="CK14" s="41">
        <f t="shared" si="40"/>
        <v>0</v>
      </c>
      <c r="CL14" s="41">
        <f t="shared" si="40"/>
        <v>0</v>
      </c>
      <c r="CM14" s="41">
        <f t="shared" si="40"/>
        <v>0</v>
      </c>
      <c r="CN14" s="41">
        <f t="shared" si="40"/>
        <v>0</v>
      </c>
      <c r="CO14" s="41">
        <f t="shared" si="40"/>
        <v>0</v>
      </c>
      <c r="CP14" s="41">
        <f t="shared" si="40"/>
        <v>0</v>
      </c>
      <c r="CQ14" s="41">
        <f t="shared" si="40"/>
        <v>0</v>
      </c>
      <c r="CR14" s="41">
        <f t="shared" si="40"/>
        <v>0</v>
      </c>
    </row>
    <row r="15" ht="14.25" customHeight="1">
      <c r="A15" s="43"/>
      <c r="B15" s="43"/>
      <c r="C15" s="15"/>
      <c r="D15" s="35"/>
      <c r="E15" s="37"/>
      <c r="F15" s="37"/>
      <c r="G15" s="38"/>
      <c r="H15" s="38"/>
      <c r="I15" s="15"/>
      <c r="J15" s="38"/>
      <c r="K15" s="38"/>
      <c r="L15" s="15"/>
      <c r="M15" s="15"/>
      <c r="O15" s="39">
        <f t="shared" si="8"/>
        <v>1</v>
      </c>
      <c r="P15" s="21">
        <f t="shared" si="9"/>
        <v>1</v>
      </c>
      <c r="Q15" s="21">
        <f t="shared" si="10"/>
        <v>1</v>
      </c>
      <c r="R15" s="39">
        <f t="shared" si="11"/>
        <v>0</v>
      </c>
      <c r="S15" s="40" t="str">
        <f t="shared" si="12"/>
        <v>OK</v>
      </c>
      <c r="T15" s="41"/>
      <c r="U15" s="41">
        <f t="shared" ref="U15:AN15" si="41">IF($J15=0,0,IF($Q15=U$4,($L15-T$4)/U$3*MAX((MIN(U$4,$K15)-MAX(T$4,$J15-1))/$O15*$F15,0),IF(AND($Q15&gt;31,$Q15&lt;U$4),0,MAX((MIN(U$4,$K15)-MAX(T$4,$J15-1))/$O15*$F15,0))))</f>
        <v>0</v>
      </c>
      <c r="V15" s="41">
        <f t="shared" si="41"/>
        <v>0</v>
      </c>
      <c r="W15" s="41">
        <f t="shared" si="41"/>
        <v>0</v>
      </c>
      <c r="X15" s="41">
        <f t="shared" si="41"/>
        <v>0</v>
      </c>
      <c r="Y15" s="41">
        <f t="shared" si="41"/>
        <v>0</v>
      </c>
      <c r="Z15" s="41">
        <f t="shared" si="41"/>
        <v>0</v>
      </c>
      <c r="AA15" s="41">
        <f t="shared" si="41"/>
        <v>0</v>
      </c>
      <c r="AB15" s="41">
        <f t="shared" si="41"/>
        <v>0</v>
      </c>
      <c r="AC15" s="41">
        <f t="shared" si="41"/>
        <v>0</v>
      </c>
      <c r="AD15" s="41">
        <f t="shared" si="41"/>
        <v>0</v>
      </c>
      <c r="AE15" s="41">
        <f t="shared" si="41"/>
        <v>0</v>
      </c>
      <c r="AF15" s="41">
        <f t="shared" si="41"/>
        <v>0</v>
      </c>
      <c r="AG15" s="41">
        <f t="shared" si="41"/>
        <v>0</v>
      </c>
      <c r="AH15" s="41">
        <f t="shared" si="41"/>
        <v>0</v>
      </c>
      <c r="AI15" s="41">
        <f t="shared" si="41"/>
        <v>0</v>
      </c>
      <c r="AJ15" s="41">
        <f t="shared" si="41"/>
        <v>0</v>
      </c>
      <c r="AK15" s="41">
        <f t="shared" si="41"/>
        <v>0</v>
      </c>
      <c r="AL15" s="41">
        <f t="shared" si="41"/>
        <v>0</v>
      </c>
      <c r="AM15" s="41">
        <f t="shared" si="41"/>
        <v>0</v>
      </c>
      <c r="AN15" s="41">
        <f t="shared" si="41"/>
        <v>0</v>
      </c>
      <c r="AO15" s="41">
        <f t="shared" ref="AO15:BE15" si="42">IF($J15=0,0,IF($Q15=AO$4,_xludf.DAYS($L15,AN$4)/AO$3*MAX((MIN(AO$4,$K15)-MAX(AN$4,$J15-1))/$O15*$F15,0),IF(AND($Q15&gt;31,$Q15&lt;AO$4),0,MAX((MIN(AO$4,$K15)-MAX(AN$4,$J15-1))/$O15*$F15,0))))</f>
        <v>0</v>
      </c>
      <c r="AP15" s="41">
        <f t="shared" si="42"/>
        <v>0</v>
      </c>
      <c r="AQ15" s="41">
        <f t="shared" si="42"/>
        <v>0</v>
      </c>
      <c r="AR15" s="41">
        <f t="shared" si="42"/>
        <v>0</v>
      </c>
      <c r="AS15" s="41">
        <f t="shared" si="42"/>
        <v>0</v>
      </c>
      <c r="AT15" s="41">
        <f t="shared" si="42"/>
        <v>0</v>
      </c>
      <c r="AU15" s="41">
        <f t="shared" si="42"/>
        <v>0</v>
      </c>
      <c r="AV15" s="41">
        <f t="shared" si="42"/>
        <v>0</v>
      </c>
      <c r="AW15" s="41">
        <f t="shared" si="42"/>
        <v>0</v>
      </c>
      <c r="AX15" s="41">
        <f t="shared" si="42"/>
        <v>0</v>
      </c>
      <c r="AY15" s="41">
        <f t="shared" si="42"/>
        <v>0</v>
      </c>
      <c r="AZ15" s="41">
        <f t="shared" si="42"/>
        <v>0</v>
      </c>
      <c r="BA15" s="41">
        <f t="shared" si="42"/>
        <v>0</v>
      </c>
      <c r="BB15" s="41">
        <f t="shared" si="42"/>
        <v>0</v>
      </c>
      <c r="BC15" s="41">
        <f t="shared" si="42"/>
        <v>0</v>
      </c>
      <c r="BD15" s="41">
        <f t="shared" si="42"/>
        <v>0</v>
      </c>
      <c r="BE15" s="41">
        <f t="shared" si="42"/>
        <v>0</v>
      </c>
      <c r="BG15" s="41"/>
      <c r="BH15" s="41">
        <f t="shared" si="15"/>
        <v>0</v>
      </c>
      <c r="BI15" s="41">
        <f t="shared" ref="BI15:CR15" si="43">IF($P15=BI$4,$E15,0)-V15+BH15</f>
        <v>0</v>
      </c>
      <c r="BJ15" s="41">
        <f t="shared" si="43"/>
        <v>0</v>
      </c>
      <c r="BK15" s="41">
        <f t="shared" si="43"/>
        <v>0</v>
      </c>
      <c r="BL15" s="41">
        <f t="shared" si="43"/>
        <v>0</v>
      </c>
      <c r="BM15" s="41">
        <f t="shared" si="43"/>
        <v>0</v>
      </c>
      <c r="BN15" s="41">
        <f t="shared" si="43"/>
        <v>0</v>
      </c>
      <c r="BO15" s="41">
        <f t="shared" si="43"/>
        <v>0</v>
      </c>
      <c r="BP15" s="41">
        <f t="shared" si="43"/>
        <v>0</v>
      </c>
      <c r="BQ15" s="41">
        <f t="shared" si="43"/>
        <v>0</v>
      </c>
      <c r="BR15" s="41">
        <f t="shared" si="43"/>
        <v>0</v>
      </c>
      <c r="BS15" s="41">
        <f t="shared" si="43"/>
        <v>0</v>
      </c>
      <c r="BT15" s="41">
        <f t="shared" si="43"/>
        <v>0</v>
      </c>
      <c r="BU15" s="41">
        <f t="shared" si="43"/>
        <v>0</v>
      </c>
      <c r="BV15" s="41">
        <f t="shared" si="43"/>
        <v>0</v>
      </c>
      <c r="BW15" s="41">
        <f t="shared" si="43"/>
        <v>0</v>
      </c>
      <c r="BX15" s="41">
        <f t="shared" si="43"/>
        <v>0</v>
      </c>
      <c r="BY15" s="41">
        <f t="shared" si="43"/>
        <v>0</v>
      </c>
      <c r="BZ15" s="41">
        <f t="shared" si="43"/>
        <v>0</v>
      </c>
      <c r="CA15" s="41">
        <f t="shared" si="43"/>
        <v>0</v>
      </c>
      <c r="CB15" s="41">
        <f t="shared" si="43"/>
        <v>0</v>
      </c>
      <c r="CC15" s="41">
        <f t="shared" si="43"/>
        <v>0</v>
      </c>
      <c r="CD15" s="41">
        <f t="shared" si="43"/>
        <v>0</v>
      </c>
      <c r="CE15" s="41">
        <f t="shared" si="43"/>
        <v>0</v>
      </c>
      <c r="CF15" s="41">
        <f t="shared" si="43"/>
        <v>0</v>
      </c>
      <c r="CG15" s="41">
        <f t="shared" si="43"/>
        <v>0</v>
      </c>
      <c r="CH15" s="41">
        <f t="shared" si="43"/>
        <v>0</v>
      </c>
      <c r="CI15" s="41">
        <f t="shared" si="43"/>
        <v>0</v>
      </c>
      <c r="CJ15" s="41">
        <f t="shared" si="43"/>
        <v>0</v>
      </c>
      <c r="CK15" s="41">
        <f t="shared" si="43"/>
        <v>0</v>
      </c>
      <c r="CL15" s="41">
        <f t="shared" si="43"/>
        <v>0</v>
      </c>
      <c r="CM15" s="41">
        <f t="shared" si="43"/>
        <v>0</v>
      </c>
      <c r="CN15" s="41">
        <f t="shared" si="43"/>
        <v>0</v>
      </c>
      <c r="CO15" s="41">
        <f t="shared" si="43"/>
        <v>0</v>
      </c>
      <c r="CP15" s="41">
        <f t="shared" si="43"/>
        <v>0</v>
      </c>
      <c r="CQ15" s="41">
        <f t="shared" si="43"/>
        <v>0</v>
      </c>
      <c r="CR15" s="41">
        <f t="shared" si="43"/>
        <v>0</v>
      </c>
    </row>
    <row r="16" ht="14.25" customHeight="1">
      <c r="A16" s="43"/>
      <c r="B16" s="43"/>
      <c r="C16" s="15"/>
      <c r="D16" s="35"/>
      <c r="E16" s="45"/>
      <c r="F16" s="36"/>
      <c r="G16" s="38"/>
      <c r="H16" s="38"/>
      <c r="I16" s="15"/>
      <c r="J16" s="38"/>
      <c r="K16" s="38"/>
      <c r="L16" s="15"/>
      <c r="M16" s="15"/>
      <c r="O16" s="39">
        <f t="shared" si="8"/>
        <v>1</v>
      </c>
      <c r="P16" s="21">
        <f t="shared" si="9"/>
        <v>1</v>
      </c>
      <c r="Q16" s="21">
        <f t="shared" si="10"/>
        <v>1</v>
      </c>
      <c r="R16" s="39">
        <f t="shared" si="11"/>
        <v>0</v>
      </c>
      <c r="S16" s="40" t="str">
        <f t="shared" si="12"/>
        <v>OK</v>
      </c>
      <c r="T16" s="41"/>
      <c r="U16" s="41">
        <f t="shared" ref="U16:AN16" si="44">IF($J16=0,0,IF($Q16=U$4,($L16-T$4)/U$3*MAX((MIN(U$4,$K16)-MAX(T$4,$J16-1))/$O16*$F16,0),IF(AND($Q16&gt;31,$Q16&lt;U$4),0,MAX((MIN(U$4,$K16)-MAX(T$4,$J16-1))/$O16*$F16,0))))</f>
        <v>0</v>
      </c>
      <c r="V16" s="41">
        <f t="shared" si="44"/>
        <v>0</v>
      </c>
      <c r="W16" s="41">
        <f t="shared" si="44"/>
        <v>0</v>
      </c>
      <c r="X16" s="41">
        <f t="shared" si="44"/>
        <v>0</v>
      </c>
      <c r="Y16" s="41">
        <f t="shared" si="44"/>
        <v>0</v>
      </c>
      <c r="Z16" s="41">
        <f t="shared" si="44"/>
        <v>0</v>
      </c>
      <c r="AA16" s="41">
        <f t="shared" si="44"/>
        <v>0</v>
      </c>
      <c r="AB16" s="41">
        <f t="shared" si="44"/>
        <v>0</v>
      </c>
      <c r="AC16" s="41">
        <f t="shared" si="44"/>
        <v>0</v>
      </c>
      <c r="AD16" s="41">
        <f t="shared" si="44"/>
        <v>0</v>
      </c>
      <c r="AE16" s="41">
        <f t="shared" si="44"/>
        <v>0</v>
      </c>
      <c r="AF16" s="41">
        <f t="shared" si="44"/>
        <v>0</v>
      </c>
      <c r="AG16" s="41">
        <f t="shared" si="44"/>
        <v>0</v>
      </c>
      <c r="AH16" s="41">
        <f t="shared" si="44"/>
        <v>0</v>
      </c>
      <c r="AI16" s="41">
        <f t="shared" si="44"/>
        <v>0</v>
      </c>
      <c r="AJ16" s="41">
        <f t="shared" si="44"/>
        <v>0</v>
      </c>
      <c r="AK16" s="41">
        <f t="shared" si="44"/>
        <v>0</v>
      </c>
      <c r="AL16" s="41">
        <f t="shared" si="44"/>
        <v>0</v>
      </c>
      <c r="AM16" s="41">
        <f t="shared" si="44"/>
        <v>0</v>
      </c>
      <c r="AN16" s="41">
        <f t="shared" si="44"/>
        <v>0</v>
      </c>
      <c r="AO16" s="41">
        <f t="shared" ref="AO16:BE16" si="45">IF($J16=0,0,IF($Q16=AO$4,_xludf.DAYS($L16,AN$4)/AO$3*MAX((MIN(AO$4,$K16)-MAX(AN$4,$J16-1))/$O16*$F16,0),IF(AND($Q16&gt;31,$Q16&lt;AO$4),0,MAX((MIN(AO$4,$K16)-MAX(AN$4,$J16-1))/$O16*$F16,0))))</f>
        <v>0</v>
      </c>
      <c r="AP16" s="41">
        <f t="shared" si="45"/>
        <v>0</v>
      </c>
      <c r="AQ16" s="41">
        <f t="shared" si="45"/>
        <v>0</v>
      </c>
      <c r="AR16" s="41">
        <f t="shared" si="45"/>
        <v>0</v>
      </c>
      <c r="AS16" s="41">
        <f t="shared" si="45"/>
        <v>0</v>
      </c>
      <c r="AT16" s="41">
        <f t="shared" si="45"/>
        <v>0</v>
      </c>
      <c r="AU16" s="41">
        <f t="shared" si="45"/>
        <v>0</v>
      </c>
      <c r="AV16" s="41">
        <f t="shared" si="45"/>
        <v>0</v>
      </c>
      <c r="AW16" s="41">
        <f t="shared" si="45"/>
        <v>0</v>
      </c>
      <c r="AX16" s="41">
        <f t="shared" si="45"/>
        <v>0</v>
      </c>
      <c r="AY16" s="41">
        <f t="shared" si="45"/>
        <v>0</v>
      </c>
      <c r="AZ16" s="41">
        <f t="shared" si="45"/>
        <v>0</v>
      </c>
      <c r="BA16" s="41">
        <f t="shared" si="45"/>
        <v>0</v>
      </c>
      <c r="BB16" s="41">
        <f t="shared" si="45"/>
        <v>0</v>
      </c>
      <c r="BC16" s="41">
        <f t="shared" si="45"/>
        <v>0</v>
      </c>
      <c r="BD16" s="41">
        <f t="shared" si="45"/>
        <v>0</v>
      </c>
      <c r="BE16" s="41">
        <f t="shared" si="45"/>
        <v>0</v>
      </c>
      <c r="BG16" s="41"/>
      <c r="BH16" s="41">
        <f t="shared" si="15"/>
        <v>0</v>
      </c>
      <c r="BI16" s="41">
        <f t="shared" ref="BI16:CR16" si="46">IF($P16=BI$4,$E16,0)-V16+BH16</f>
        <v>0</v>
      </c>
      <c r="BJ16" s="41">
        <f t="shared" si="46"/>
        <v>0</v>
      </c>
      <c r="BK16" s="41">
        <f t="shared" si="46"/>
        <v>0</v>
      </c>
      <c r="BL16" s="41">
        <f t="shared" si="46"/>
        <v>0</v>
      </c>
      <c r="BM16" s="41">
        <f t="shared" si="46"/>
        <v>0</v>
      </c>
      <c r="BN16" s="41">
        <f t="shared" si="46"/>
        <v>0</v>
      </c>
      <c r="BO16" s="41">
        <f t="shared" si="46"/>
        <v>0</v>
      </c>
      <c r="BP16" s="41">
        <f t="shared" si="46"/>
        <v>0</v>
      </c>
      <c r="BQ16" s="41">
        <f t="shared" si="46"/>
        <v>0</v>
      </c>
      <c r="BR16" s="41">
        <f t="shared" si="46"/>
        <v>0</v>
      </c>
      <c r="BS16" s="41">
        <f t="shared" si="46"/>
        <v>0</v>
      </c>
      <c r="BT16" s="41">
        <f t="shared" si="46"/>
        <v>0</v>
      </c>
      <c r="BU16" s="41">
        <f t="shared" si="46"/>
        <v>0</v>
      </c>
      <c r="BV16" s="41">
        <f t="shared" si="46"/>
        <v>0</v>
      </c>
      <c r="BW16" s="41">
        <f t="shared" si="46"/>
        <v>0</v>
      </c>
      <c r="BX16" s="41">
        <f t="shared" si="46"/>
        <v>0</v>
      </c>
      <c r="BY16" s="41">
        <f t="shared" si="46"/>
        <v>0</v>
      </c>
      <c r="BZ16" s="41">
        <f t="shared" si="46"/>
        <v>0</v>
      </c>
      <c r="CA16" s="41">
        <f t="shared" si="46"/>
        <v>0</v>
      </c>
      <c r="CB16" s="41">
        <f t="shared" si="46"/>
        <v>0</v>
      </c>
      <c r="CC16" s="41">
        <f t="shared" si="46"/>
        <v>0</v>
      </c>
      <c r="CD16" s="41">
        <f t="shared" si="46"/>
        <v>0</v>
      </c>
      <c r="CE16" s="41">
        <f t="shared" si="46"/>
        <v>0</v>
      </c>
      <c r="CF16" s="41">
        <f t="shared" si="46"/>
        <v>0</v>
      </c>
      <c r="CG16" s="41">
        <f t="shared" si="46"/>
        <v>0</v>
      </c>
      <c r="CH16" s="41">
        <f t="shared" si="46"/>
        <v>0</v>
      </c>
      <c r="CI16" s="41">
        <f t="shared" si="46"/>
        <v>0</v>
      </c>
      <c r="CJ16" s="41">
        <f t="shared" si="46"/>
        <v>0</v>
      </c>
      <c r="CK16" s="41">
        <f t="shared" si="46"/>
        <v>0</v>
      </c>
      <c r="CL16" s="41">
        <f t="shared" si="46"/>
        <v>0</v>
      </c>
      <c r="CM16" s="41">
        <f t="shared" si="46"/>
        <v>0</v>
      </c>
      <c r="CN16" s="41">
        <f t="shared" si="46"/>
        <v>0</v>
      </c>
      <c r="CO16" s="41">
        <f t="shared" si="46"/>
        <v>0</v>
      </c>
      <c r="CP16" s="41">
        <f t="shared" si="46"/>
        <v>0</v>
      </c>
      <c r="CQ16" s="41">
        <f t="shared" si="46"/>
        <v>0</v>
      </c>
      <c r="CR16" s="41">
        <f t="shared" si="46"/>
        <v>0</v>
      </c>
    </row>
    <row r="17" ht="14.25" customHeight="1">
      <c r="A17" s="43"/>
      <c r="B17" s="43"/>
      <c r="C17" s="15"/>
      <c r="D17" s="35"/>
      <c r="E17" s="36"/>
      <c r="F17" s="36"/>
      <c r="G17" s="38"/>
      <c r="H17" s="38"/>
      <c r="I17" s="15"/>
      <c r="J17" s="38"/>
      <c r="K17" s="38"/>
      <c r="L17" s="15"/>
      <c r="M17" s="15"/>
      <c r="O17" s="39">
        <f t="shared" si="8"/>
        <v>1</v>
      </c>
      <c r="P17" s="21">
        <f t="shared" si="9"/>
        <v>1</v>
      </c>
      <c r="Q17" s="21">
        <f t="shared" si="10"/>
        <v>1</v>
      </c>
      <c r="R17" s="39">
        <f t="shared" si="11"/>
        <v>0</v>
      </c>
      <c r="S17" s="40" t="str">
        <f t="shared" si="12"/>
        <v>OK</v>
      </c>
      <c r="T17" s="41"/>
      <c r="U17" s="41">
        <f t="shared" ref="U17:AN17" si="47">IF($J17=0,0,IF($Q17=U$4,($L17-T$4)/U$3*MAX((MIN(U$4,$K17)-MAX(T$4,$J17-1))/$O17*$F17,0),IF(AND($Q17&gt;31,$Q17&lt;U$4),0,MAX((MIN(U$4,$K17)-MAX(T$4,$J17-1))/$O17*$F17,0))))</f>
        <v>0</v>
      </c>
      <c r="V17" s="41">
        <f t="shared" si="47"/>
        <v>0</v>
      </c>
      <c r="W17" s="41">
        <f t="shared" si="47"/>
        <v>0</v>
      </c>
      <c r="X17" s="41">
        <f t="shared" si="47"/>
        <v>0</v>
      </c>
      <c r="Y17" s="41">
        <f t="shared" si="47"/>
        <v>0</v>
      </c>
      <c r="Z17" s="41">
        <f t="shared" si="47"/>
        <v>0</v>
      </c>
      <c r="AA17" s="41">
        <f t="shared" si="47"/>
        <v>0</v>
      </c>
      <c r="AB17" s="41">
        <f t="shared" si="47"/>
        <v>0</v>
      </c>
      <c r="AC17" s="41">
        <f t="shared" si="47"/>
        <v>0</v>
      </c>
      <c r="AD17" s="41">
        <f t="shared" si="47"/>
        <v>0</v>
      </c>
      <c r="AE17" s="41">
        <f t="shared" si="47"/>
        <v>0</v>
      </c>
      <c r="AF17" s="41">
        <f t="shared" si="47"/>
        <v>0</v>
      </c>
      <c r="AG17" s="41">
        <f t="shared" si="47"/>
        <v>0</v>
      </c>
      <c r="AH17" s="41">
        <f t="shared" si="47"/>
        <v>0</v>
      </c>
      <c r="AI17" s="41">
        <f t="shared" si="47"/>
        <v>0</v>
      </c>
      <c r="AJ17" s="41">
        <f t="shared" si="47"/>
        <v>0</v>
      </c>
      <c r="AK17" s="41">
        <f t="shared" si="47"/>
        <v>0</v>
      </c>
      <c r="AL17" s="41">
        <f t="shared" si="47"/>
        <v>0</v>
      </c>
      <c r="AM17" s="41">
        <f t="shared" si="47"/>
        <v>0</v>
      </c>
      <c r="AN17" s="41">
        <f t="shared" si="47"/>
        <v>0</v>
      </c>
      <c r="AO17" s="41">
        <f t="shared" ref="AO17:BE17" si="48">IF($J17=0,0,IF($Q17=AO$4,_xludf.DAYS($L17,AN$4)/AO$3*MAX((MIN(AO$4,$K17)-MAX(AN$4,$J17-1))/$O17*$F17,0),IF(AND($Q17&gt;31,$Q17&lt;AO$4),0,MAX((MIN(AO$4,$K17)-MAX(AN$4,$J17-1))/$O17*$F17,0))))</f>
        <v>0</v>
      </c>
      <c r="AP17" s="41">
        <f t="shared" si="48"/>
        <v>0</v>
      </c>
      <c r="AQ17" s="41">
        <f t="shared" si="48"/>
        <v>0</v>
      </c>
      <c r="AR17" s="41">
        <f t="shared" si="48"/>
        <v>0</v>
      </c>
      <c r="AS17" s="41">
        <f t="shared" si="48"/>
        <v>0</v>
      </c>
      <c r="AT17" s="41">
        <f t="shared" si="48"/>
        <v>0</v>
      </c>
      <c r="AU17" s="41">
        <f t="shared" si="48"/>
        <v>0</v>
      </c>
      <c r="AV17" s="41">
        <f t="shared" si="48"/>
        <v>0</v>
      </c>
      <c r="AW17" s="41">
        <f t="shared" si="48"/>
        <v>0</v>
      </c>
      <c r="AX17" s="41">
        <f t="shared" si="48"/>
        <v>0</v>
      </c>
      <c r="AY17" s="41">
        <f t="shared" si="48"/>
        <v>0</v>
      </c>
      <c r="AZ17" s="41">
        <f t="shared" si="48"/>
        <v>0</v>
      </c>
      <c r="BA17" s="41">
        <f t="shared" si="48"/>
        <v>0</v>
      </c>
      <c r="BB17" s="41">
        <f t="shared" si="48"/>
        <v>0</v>
      </c>
      <c r="BC17" s="41">
        <f t="shared" si="48"/>
        <v>0</v>
      </c>
      <c r="BD17" s="41">
        <f t="shared" si="48"/>
        <v>0</v>
      </c>
      <c r="BE17" s="41">
        <f t="shared" si="48"/>
        <v>0</v>
      </c>
      <c r="BG17" s="41"/>
      <c r="BH17" s="41">
        <f t="shared" si="15"/>
        <v>0</v>
      </c>
      <c r="BI17" s="41">
        <f t="shared" ref="BI17:CR17" si="49">IF($P17=BI$4,$E17,0)-V17+BH17</f>
        <v>0</v>
      </c>
      <c r="BJ17" s="41">
        <f t="shared" si="49"/>
        <v>0</v>
      </c>
      <c r="BK17" s="41">
        <f t="shared" si="49"/>
        <v>0</v>
      </c>
      <c r="BL17" s="41">
        <f t="shared" si="49"/>
        <v>0</v>
      </c>
      <c r="BM17" s="41">
        <f t="shared" si="49"/>
        <v>0</v>
      </c>
      <c r="BN17" s="41">
        <f t="shared" si="49"/>
        <v>0</v>
      </c>
      <c r="BO17" s="41">
        <f t="shared" si="49"/>
        <v>0</v>
      </c>
      <c r="BP17" s="41">
        <f t="shared" si="49"/>
        <v>0</v>
      </c>
      <c r="BQ17" s="41">
        <f t="shared" si="49"/>
        <v>0</v>
      </c>
      <c r="BR17" s="41">
        <f t="shared" si="49"/>
        <v>0</v>
      </c>
      <c r="BS17" s="41">
        <f t="shared" si="49"/>
        <v>0</v>
      </c>
      <c r="BT17" s="41">
        <f t="shared" si="49"/>
        <v>0</v>
      </c>
      <c r="BU17" s="41">
        <f t="shared" si="49"/>
        <v>0</v>
      </c>
      <c r="BV17" s="41">
        <f t="shared" si="49"/>
        <v>0</v>
      </c>
      <c r="BW17" s="41">
        <f t="shared" si="49"/>
        <v>0</v>
      </c>
      <c r="BX17" s="41">
        <f t="shared" si="49"/>
        <v>0</v>
      </c>
      <c r="BY17" s="41">
        <f t="shared" si="49"/>
        <v>0</v>
      </c>
      <c r="BZ17" s="41">
        <f t="shared" si="49"/>
        <v>0</v>
      </c>
      <c r="CA17" s="41">
        <f t="shared" si="49"/>
        <v>0</v>
      </c>
      <c r="CB17" s="41">
        <f t="shared" si="49"/>
        <v>0</v>
      </c>
      <c r="CC17" s="41">
        <f t="shared" si="49"/>
        <v>0</v>
      </c>
      <c r="CD17" s="41">
        <f t="shared" si="49"/>
        <v>0</v>
      </c>
      <c r="CE17" s="41">
        <f t="shared" si="49"/>
        <v>0</v>
      </c>
      <c r="CF17" s="41">
        <f t="shared" si="49"/>
        <v>0</v>
      </c>
      <c r="CG17" s="41">
        <f t="shared" si="49"/>
        <v>0</v>
      </c>
      <c r="CH17" s="41">
        <f t="shared" si="49"/>
        <v>0</v>
      </c>
      <c r="CI17" s="41">
        <f t="shared" si="49"/>
        <v>0</v>
      </c>
      <c r="CJ17" s="41">
        <f t="shared" si="49"/>
        <v>0</v>
      </c>
      <c r="CK17" s="41">
        <f t="shared" si="49"/>
        <v>0</v>
      </c>
      <c r="CL17" s="41">
        <f t="shared" si="49"/>
        <v>0</v>
      </c>
      <c r="CM17" s="41">
        <f t="shared" si="49"/>
        <v>0</v>
      </c>
      <c r="CN17" s="41">
        <f t="shared" si="49"/>
        <v>0</v>
      </c>
      <c r="CO17" s="41">
        <f t="shared" si="49"/>
        <v>0</v>
      </c>
      <c r="CP17" s="41">
        <f t="shared" si="49"/>
        <v>0</v>
      </c>
      <c r="CQ17" s="41">
        <f t="shared" si="49"/>
        <v>0</v>
      </c>
      <c r="CR17" s="41">
        <f t="shared" si="49"/>
        <v>0</v>
      </c>
    </row>
    <row r="18" ht="14.25" customHeight="1">
      <c r="A18" s="43"/>
      <c r="B18" s="43"/>
      <c r="C18" s="15"/>
      <c r="D18" s="35"/>
      <c r="E18" s="36"/>
      <c r="F18" s="36"/>
      <c r="G18" s="38"/>
      <c r="H18" s="38"/>
      <c r="I18" s="15"/>
      <c r="J18" s="38"/>
      <c r="K18" s="38"/>
      <c r="L18" s="15"/>
      <c r="M18" s="15"/>
      <c r="O18" s="39">
        <f t="shared" si="8"/>
        <v>1</v>
      </c>
      <c r="P18" s="21">
        <f t="shared" si="9"/>
        <v>1</v>
      </c>
      <c r="Q18" s="21">
        <f t="shared" si="10"/>
        <v>1</v>
      </c>
      <c r="R18" s="39">
        <f t="shared" si="11"/>
        <v>0</v>
      </c>
      <c r="S18" s="40" t="str">
        <f t="shared" si="12"/>
        <v>OK</v>
      </c>
      <c r="T18" s="41"/>
      <c r="U18" s="41">
        <f t="shared" ref="U18:AN18" si="50">IF($J18=0,0,IF($Q18=U$4,($L18-T$4)/U$3*MAX((MIN(U$4,$K18)-MAX(T$4,$J18-1))/$O18*$F18,0),IF(AND($Q18&gt;31,$Q18&lt;U$4),0,MAX((MIN(U$4,$K18)-MAX(T$4,$J18-1))/$O18*$F18,0))))</f>
        <v>0</v>
      </c>
      <c r="V18" s="41">
        <f t="shared" si="50"/>
        <v>0</v>
      </c>
      <c r="W18" s="41">
        <f t="shared" si="50"/>
        <v>0</v>
      </c>
      <c r="X18" s="41">
        <f t="shared" si="50"/>
        <v>0</v>
      </c>
      <c r="Y18" s="41">
        <f t="shared" si="50"/>
        <v>0</v>
      </c>
      <c r="Z18" s="41">
        <f t="shared" si="50"/>
        <v>0</v>
      </c>
      <c r="AA18" s="41">
        <f t="shared" si="50"/>
        <v>0</v>
      </c>
      <c r="AB18" s="41">
        <f t="shared" si="50"/>
        <v>0</v>
      </c>
      <c r="AC18" s="41">
        <f t="shared" si="50"/>
        <v>0</v>
      </c>
      <c r="AD18" s="41">
        <f t="shared" si="50"/>
        <v>0</v>
      </c>
      <c r="AE18" s="41">
        <f t="shared" si="50"/>
        <v>0</v>
      </c>
      <c r="AF18" s="41">
        <f t="shared" si="50"/>
        <v>0</v>
      </c>
      <c r="AG18" s="41">
        <f t="shared" si="50"/>
        <v>0</v>
      </c>
      <c r="AH18" s="41">
        <f t="shared" si="50"/>
        <v>0</v>
      </c>
      <c r="AI18" s="41">
        <f t="shared" si="50"/>
        <v>0</v>
      </c>
      <c r="AJ18" s="41">
        <f t="shared" si="50"/>
        <v>0</v>
      </c>
      <c r="AK18" s="41">
        <f t="shared" si="50"/>
        <v>0</v>
      </c>
      <c r="AL18" s="41">
        <f t="shared" si="50"/>
        <v>0</v>
      </c>
      <c r="AM18" s="41">
        <f t="shared" si="50"/>
        <v>0</v>
      </c>
      <c r="AN18" s="41">
        <f t="shared" si="50"/>
        <v>0</v>
      </c>
      <c r="AO18" s="41">
        <f t="shared" ref="AO18:BE18" si="51">IF($J18=0,0,IF($Q18=AO$4,_xludf.DAYS($L18,AN$4)/AO$3*MAX((MIN(AO$4,$K18)-MAX(AN$4,$J18-1))/$O18*$F18,0),IF(AND($Q18&gt;31,$Q18&lt;AO$4),0,MAX((MIN(AO$4,$K18)-MAX(AN$4,$J18-1))/$O18*$F18,0))))</f>
        <v>0</v>
      </c>
      <c r="AP18" s="41">
        <f t="shared" si="51"/>
        <v>0</v>
      </c>
      <c r="AQ18" s="41">
        <f t="shared" si="51"/>
        <v>0</v>
      </c>
      <c r="AR18" s="41">
        <f t="shared" si="51"/>
        <v>0</v>
      </c>
      <c r="AS18" s="41">
        <f t="shared" si="51"/>
        <v>0</v>
      </c>
      <c r="AT18" s="41">
        <f t="shared" si="51"/>
        <v>0</v>
      </c>
      <c r="AU18" s="41">
        <f t="shared" si="51"/>
        <v>0</v>
      </c>
      <c r="AV18" s="41">
        <f t="shared" si="51"/>
        <v>0</v>
      </c>
      <c r="AW18" s="41">
        <f t="shared" si="51"/>
        <v>0</v>
      </c>
      <c r="AX18" s="41">
        <f t="shared" si="51"/>
        <v>0</v>
      </c>
      <c r="AY18" s="41">
        <f t="shared" si="51"/>
        <v>0</v>
      </c>
      <c r="AZ18" s="41">
        <f t="shared" si="51"/>
        <v>0</v>
      </c>
      <c r="BA18" s="41">
        <f t="shared" si="51"/>
        <v>0</v>
      </c>
      <c r="BB18" s="41">
        <f t="shared" si="51"/>
        <v>0</v>
      </c>
      <c r="BC18" s="41">
        <f t="shared" si="51"/>
        <v>0</v>
      </c>
      <c r="BD18" s="41">
        <f t="shared" si="51"/>
        <v>0</v>
      </c>
      <c r="BE18" s="41">
        <f t="shared" si="51"/>
        <v>0</v>
      </c>
      <c r="BG18" s="41"/>
      <c r="BH18" s="41">
        <f t="shared" si="15"/>
        <v>0</v>
      </c>
      <c r="BI18" s="41">
        <f t="shared" ref="BI18:CR18" si="52">IF($P18=BI$4,$E18,0)-V18+BH18</f>
        <v>0</v>
      </c>
      <c r="BJ18" s="41">
        <f t="shared" si="52"/>
        <v>0</v>
      </c>
      <c r="BK18" s="41">
        <f t="shared" si="52"/>
        <v>0</v>
      </c>
      <c r="BL18" s="41">
        <f t="shared" si="52"/>
        <v>0</v>
      </c>
      <c r="BM18" s="41">
        <f t="shared" si="52"/>
        <v>0</v>
      </c>
      <c r="BN18" s="41">
        <f t="shared" si="52"/>
        <v>0</v>
      </c>
      <c r="BO18" s="41">
        <f t="shared" si="52"/>
        <v>0</v>
      </c>
      <c r="BP18" s="41">
        <f t="shared" si="52"/>
        <v>0</v>
      </c>
      <c r="BQ18" s="41">
        <f t="shared" si="52"/>
        <v>0</v>
      </c>
      <c r="BR18" s="41">
        <f t="shared" si="52"/>
        <v>0</v>
      </c>
      <c r="BS18" s="41">
        <f t="shared" si="52"/>
        <v>0</v>
      </c>
      <c r="BT18" s="41">
        <f t="shared" si="52"/>
        <v>0</v>
      </c>
      <c r="BU18" s="41">
        <f t="shared" si="52"/>
        <v>0</v>
      </c>
      <c r="BV18" s="41">
        <f t="shared" si="52"/>
        <v>0</v>
      </c>
      <c r="BW18" s="41">
        <f t="shared" si="52"/>
        <v>0</v>
      </c>
      <c r="BX18" s="41">
        <f t="shared" si="52"/>
        <v>0</v>
      </c>
      <c r="BY18" s="41">
        <f t="shared" si="52"/>
        <v>0</v>
      </c>
      <c r="BZ18" s="41">
        <f t="shared" si="52"/>
        <v>0</v>
      </c>
      <c r="CA18" s="41">
        <f t="shared" si="52"/>
        <v>0</v>
      </c>
      <c r="CB18" s="41">
        <f t="shared" si="52"/>
        <v>0</v>
      </c>
      <c r="CC18" s="41">
        <f t="shared" si="52"/>
        <v>0</v>
      </c>
      <c r="CD18" s="41">
        <f t="shared" si="52"/>
        <v>0</v>
      </c>
      <c r="CE18" s="41">
        <f t="shared" si="52"/>
        <v>0</v>
      </c>
      <c r="CF18" s="41">
        <f t="shared" si="52"/>
        <v>0</v>
      </c>
      <c r="CG18" s="41">
        <f t="shared" si="52"/>
        <v>0</v>
      </c>
      <c r="CH18" s="41">
        <f t="shared" si="52"/>
        <v>0</v>
      </c>
      <c r="CI18" s="41">
        <f t="shared" si="52"/>
        <v>0</v>
      </c>
      <c r="CJ18" s="41">
        <f t="shared" si="52"/>
        <v>0</v>
      </c>
      <c r="CK18" s="41">
        <f t="shared" si="52"/>
        <v>0</v>
      </c>
      <c r="CL18" s="41">
        <f t="shared" si="52"/>
        <v>0</v>
      </c>
      <c r="CM18" s="41">
        <f t="shared" si="52"/>
        <v>0</v>
      </c>
      <c r="CN18" s="41">
        <f t="shared" si="52"/>
        <v>0</v>
      </c>
      <c r="CO18" s="41">
        <f t="shared" si="52"/>
        <v>0</v>
      </c>
      <c r="CP18" s="41">
        <f t="shared" si="52"/>
        <v>0</v>
      </c>
      <c r="CQ18" s="41">
        <f t="shared" si="52"/>
        <v>0</v>
      </c>
      <c r="CR18" s="41">
        <f t="shared" si="52"/>
        <v>0</v>
      </c>
    </row>
    <row r="19" ht="14.25" customHeight="1">
      <c r="A19" s="43"/>
      <c r="B19" s="43"/>
      <c r="C19" s="15"/>
      <c r="D19" s="15"/>
      <c r="E19" s="36"/>
      <c r="F19" s="36"/>
      <c r="G19" s="38"/>
      <c r="H19" s="38"/>
      <c r="I19" s="15"/>
      <c r="J19" s="44"/>
      <c r="K19" s="44"/>
      <c r="L19" s="15"/>
      <c r="M19" s="15"/>
      <c r="O19" s="39">
        <f t="shared" si="8"/>
        <v>1</v>
      </c>
      <c r="P19" s="21">
        <f t="shared" si="9"/>
        <v>1</v>
      </c>
      <c r="Q19" s="21">
        <f t="shared" si="10"/>
        <v>1</v>
      </c>
      <c r="R19" s="39">
        <f t="shared" si="11"/>
        <v>0</v>
      </c>
      <c r="S19" s="40" t="str">
        <f t="shared" si="12"/>
        <v>OK</v>
      </c>
      <c r="T19" s="41"/>
      <c r="U19" s="41">
        <f t="shared" ref="U19:AN19" si="53">IF($J19=0,0,IF($Q19=U$4,($L19-T$4)/U$3*MAX((MIN(U$4,$K19)-MAX(T$4,$J19-1))/$O19*$F19,0),IF(AND($Q19&gt;31,$Q19&lt;U$4),0,MAX((MIN(U$4,$K19)-MAX(T$4,$J19-1))/$O19*$F19,0))))</f>
        <v>0</v>
      </c>
      <c r="V19" s="41">
        <f t="shared" si="53"/>
        <v>0</v>
      </c>
      <c r="W19" s="41">
        <f t="shared" si="53"/>
        <v>0</v>
      </c>
      <c r="X19" s="41">
        <f t="shared" si="53"/>
        <v>0</v>
      </c>
      <c r="Y19" s="41">
        <f t="shared" si="53"/>
        <v>0</v>
      </c>
      <c r="Z19" s="41">
        <f t="shared" si="53"/>
        <v>0</v>
      </c>
      <c r="AA19" s="41">
        <f t="shared" si="53"/>
        <v>0</v>
      </c>
      <c r="AB19" s="41">
        <f t="shared" si="53"/>
        <v>0</v>
      </c>
      <c r="AC19" s="41">
        <f t="shared" si="53"/>
        <v>0</v>
      </c>
      <c r="AD19" s="41">
        <f t="shared" si="53"/>
        <v>0</v>
      </c>
      <c r="AE19" s="41">
        <f t="shared" si="53"/>
        <v>0</v>
      </c>
      <c r="AF19" s="41">
        <f t="shared" si="53"/>
        <v>0</v>
      </c>
      <c r="AG19" s="41">
        <f t="shared" si="53"/>
        <v>0</v>
      </c>
      <c r="AH19" s="41">
        <f t="shared" si="53"/>
        <v>0</v>
      </c>
      <c r="AI19" s="41">
        <f t="shared" si="53"/>
        <v>0</v>
      </c>
      <c r="AJ19" s="41">
        <f t="shared" si="53"/>
        <v>0</v>
      </c>
      <c r="AK19" s="41">
        <f t="shared" si="53"/>
        <v>0</v>
      </c>
      <c r="AL19" s="41">
        <f t="shared" si="53"/>
        <v>0</v>
      </c>
      <c r="AM19" s="41">
        <f t="shared" si="53"/>
        <v>0</v>
      </c>
      <c r="AN19" s="41">
        <f t="shared" si="53"/>
        <v>0</v>
      </c>
      <c r="AO19" s="41">
        <f t="shared" ref="AO19:BE19" si="54">IF($J19=0,0,IF($Q19=AO$4,_xludf.DAYS($L19,AN$4)/AO$3*MAX((MIN(AO$4,$K19)-MAX(AN$4,$J19-1))/$O19*$F19,0),IF(AND($Q19&gt;31,$Q19&lt;AO$4),0,MAX((MIN(AO$4,$K19)-MAX(AN$4,$J19-1))/$O19*$F19,0))))</f>
        <v>0</v>
      </c>
      <c r="AP19" s="41">
        <f t="shared" si="54"/>
        <v>0</v>
      </c>
      <c r="AQ19" s="41">
        <f t="shared" si="54"/>
        <v>0</v>
      </c>
      <c r="AR19" s="41">
        <f t="shared" si="54"/>
        <v>0</v>
      </c>
      <c r="AS19" s="41">
        <f t="shared" si="54"/>
        <v>0</v>
      </c>
      <c r="AT19" s="41">
        <f t="shared" si="54"/>
        <v>0</v>
      </c>
      <c r="AU19" s="41">
        <f t="shared" si="54"/>
        <v>0</v>
      </c>
      <c r="AV19" s="41">
        <f t="shared" si="54"/>
        <v>0</v>
      </c>
      <c r="AW19" s="41">
        <f t="shared" si="54"/>
        <v>0</v>
      </c>
      <c r="AX19" s="41">
        <f t="shared" si="54"/>
        <v>0</v>
      </c>
      <c r="AY19" s="41">
        <f t="shared" si="54"/>
        <v>0</v>
      </c>
      <c r="AZ19" s="41">
        <f t="shared" si="54"/>
        <v>0</v>
      </c>
      <c r="BA19" s="41">
        <f t="shared" si="54"/>
        <v>0</v>
      </c>
      <c r="BB19" s="41">
        <f t="shared" si="54"/>
        <v>0</v>
      </c>
      <c r="BC19" s="41">
        <f t="shared" si="54"/>
        <v>0</v>
      </c>
      <c r="BD19" s="41">
        <f t="shared" si="54"/>
        <v>0</v>
      </c>
      <c r="BE19" s="41">
        <f t="shared" si="54"/>
        <v>0</v>
      </c>
      <c r="BG19" s="41"/>
      <c r="BH19" s="41">
        <f t="shared" si="15"/>
        <v>0</v>
      </c>
      <c r="BI19" s="41">
        <f t="shared" ref="BI19:CR19" si="55">IF($P19=BI$4,$E19,0)-V19+BH19</f>
        <v>0</v>
      </c>
      <c r="BJ19" s="41">
        <f t="shared" si="55"/>
        <v>0</v>
      </c>
      <c r="BK19" s="41">
        <f t="shared" si="55"/>
        <v>0</v>
      </c>
      <c r="BL19" s="41">
        <f t="shared" si="55"/>
        <v>0</v>
      </c>
      <c r="BM19" s="41">
        <f t="shared" si="55"/>
        <v>0</v>
      </c>
      <c r="BN19" s="41">
        <f t="shared" si="55"/>
        <v>0</v>
      </c>
      <c r="BO19" s="41">
        <f t="shared" si="55"/>
        <v>0</v>
      </c>
      <c r="BP19" s="41">
        <f t="shared" si="55"/>
        <v>0</v>
      </c>
      <c r="BQ19" s="41">
        <f t="shared" si="55"/>
        <v>0</v>
      </c>
      <c r="BR19" s="41">
        <f t="shared" si="55"/>
        <v>0</v>
      </c>
      <c r="BS19" s="41">
        <f t="shared" si="55"/>
        <v>0</v>
      </c>
      <c r="BT19" s="41">
        <f t="shared" si="55"/>
        <v>0</v>
      </c>
      <c r="BU19" s="41">
        <f t="shared" si="55"/>
        <v>0</v>
      </c>
      <c r="BV19" s="41">
        <f t="shared" si="55"/>
        <v>0</v>
      </c>
      <c r="BW19" s="41">
        <f t="shared" si="55"/>
        <v>0</v>
      </c>
      <c r="BX19" s="41">
        <f t="shared" si="55"/>
        <v>0</v>
      </c>
      <c r="BY19" s="41">
        <f t="shared" si="55"/>
        <v>0</v>
      </c>
      <c r="BZ19" s="41">
        <f t="shared" si="55"/>
        <v>0</v>
      </c>
      <c r="CA19" s="41">
        <f t="shared" si="55"/>
        <v>0</v>
      </c>
      <c r="CB19" s="41">
        <f t="shared" si="55"/>
        <v>0</v>
      </c>
      <c r="CC19" s="41">
        <f t="shared" si="55"/>
        <v>0</v>
      </c>
      <c r="CD19" s="41">
        <f t="shared" si="55"/>
        <v>0</v>
      </c>
      <c r="CE19" s="41">
        <f t="shared" si="55"/>
        <v>0</v>
      </c>
      <c r="CF19" s="41">
        <f t="shared" si="55"/>
        <v>0</v>
      </c>
      <c r="CG19" s="41">
        <f t="shared" si="55"/>
        <v>0</v>
      </c>
      <c r="CH19" s="41">
        <f t="shared" si="55"/>
        <v>0</v>
      </c>
      <c r="CI19" s="41">
        <f t="shared" si="55"/>
        <v>0</v>
      </c>
      <c r="CJ19" s="41">
        <f t="shared" si="55"/>
        <v>0</v>
      </c>
      <c r="CK19" s="41">
        <f t="shared" si="55"/>
        <v>0</v>
      </c>
      <c r="CL19" s="41">
        <f t="shared" si="55"/>
        <v>0</v>
      </c>
      <c r="CM19" s="41">
        <f t="shared" si="55"/>
        <v>0</v>
      </c>
      <c r="CN19" s="41">
        <f t="shared" si="55"/>
        <v>0</v>
      </c>
      <c r="CO19" s="41">
        <f t="shared" si="55"/>
        <v>0</v>
      </c>
      <c r="CP19" s="41">
        <f t="shared" si="55"/>
        <v>0</v>
      </c>
      <c r="CQ19" s="41">
        <f t="shared" si="55"/>
        <v>0</v>
      </c>
      <c r="CR19" s="41">
        <f t="shared" si="55"/>
        <v>0</v>
      </c>
    </row>
    <row r="20" ht="14.25" customHeight="1">
      <c r="A20" s="42"/>
      <c r="B20" s="42"/>
      <c r="C20" s="15"/>
      <c r="D20" s="35"/>
      <c r="E20" s="36"/>
      <c r="F20" s="36"/>
      <c r="G20" s="38"/>
      <c r="H20" s="38"/>
      <c r="I20" s="15"/>
      <c r="J20" s="44"/>
      <c r="K20" s="44"/>
      <c r="L20" s="15"/>
      <c r="M20" s="15"/>
      <c r="O20" s="39">
        <f t="shared" si="8"/>
        <v>1</v>
      </c>
      <c r="P20" s="21">
        <f t="shared" si="9"/>
        <v>1</v>
      </c>
      <c r="Q20" s="21">
        <f t="shared" si="10"/>
        <v>1</v>
      </c>
      <c r="R20" s="39">
        <f t="shared" si="11"/>
        <v>0</v>
      </c>
      <c r="S20" s="40" t="str">
        <f t="shared" si="12"/>
        <v>OK</v>
      </c>
      <c r="T20" s="41"/>
      <c r="U20" s="41">
        <f t="shared" ref="U20:AN20" si="56">IF($J20=0,0,IF($Q20=U$4,($L20-T$4)/U$3*MAX((MIN(U$4,$K20)-MAX(T$4,$J20-1))/$O20*$F20,0),IF(AND($Q20&gt;31,$Q20&lt;U$4),0,MAX((MIN(U$4,$K20)-MAX(T$4,$J20-1))/$O20*$F20,0))))</f>
        <v>0</v>
      </c>
      <c r="V20" s="41">
        <f t="shared" si="56"/>
        <v>0</v>
      </c>
      <c r="W20" s="41">
        <f t="shared" si="56"/>
        <v>0</v>
      </c>
      <c r="X20" s="41">
        <f t="shared" si="56"/>
        <v>0</v>
      </c>
      <c r="Y20" s="41">
        <f t="shared" si="56"/>
        <v>0</v>
      </c>
      <c r="Z20" s="41">
        <f t="shared" si="56"/>
        <v>0</v>
      </c>
      <c r="AA20" s="41">
        <f t="shared" si="56"/>
        <v>0</v>
      </c>
      <c r="AB20" s="41">
        <f t="shared" si="56"/>
        <v>0</v>
      </c>
      <c r="AC20" s="41">
        <f t="shared" si="56"/>
        <v>0</v>
      </c>
      <c r="AD20" s="41">
        <f t="shared" si="56"/>
        <v>0</v>
      </c>
      <c r="AE20" s="41">
        <f t="shared" si="56"/>
        <v>0</v>
      </c>
      <c r="AF20" s="41">
        <f t="shared" si="56"/>
        <v>0</v>
      </c>
      <c r="AG20" s="41">
        <f t="shared" si="56"/>
        <v>0</v>
      </c>
      <c r="AH20" s="41">
        <f t="shared" si="56"/>
        <v>0</v>
      </c>
      <c r="AI20" s="41">
        <f t="shared" si="56"/>
        <v>0</v>
      </c>
      <c r="AJ20" s="41">
        <f t="shared" si="56"/>
        <v>0</v>
      </c>
      <c r="AK20" s="41">
        <f t="shared" si="56"/>
        <v>0</v>
      </c>
      <c r="AL20" s="41">
        <f t="shared" si="56"/>
        <v>0</v>
      </c>
      <c r="AM20" s="41">
        <f t="shared" si="56"/>
        <v>0</v>
      </c>
      <c r="AN20" s="41">
        <f t="shared" si="56"/>
        <v>0</v>
      </c>
      <c r="AO20" s="41">
        <f t="shared" ref="AO20:BE20" si="57">IF($J20=0,0,IF($Q20=AO$4,_xludf.DAYS($L20,AN$4)/AO$3*MAX((MIN(AO$4,$K20)-MAX(AN$4,$J20-1))/$O20*$F20,0),IF(AND($Q20&gt;31,$Q20&lt;AO$4),0,MAX((MIN(AO$4,$K20)-MAX(AN$4,$J20-1))/$O20*$F20,0))))</f>
        <v>0</v>
      </c>
      <c r="AP20" s="41">
        <f t="shared" si="57"/>
        <v>0</v>
      </c>
      <c r="AQ20" s="41">
        <f t="shared" si="57"/>
        <v>0</v>
      </c>
      <c r="AR20" s="41">
        <f t="shared" si="57"/>
        <v>0</v>
      </c>
      <c r="AS20" s="41">
        <f t="shared" si="57"/>
        <v>0</v>
      </c>
      <c r="AT20" s="41">
        <f t="shared" si="57"/>
        <v>0</v>
      </c>
      <c r="AU20" s="41">
        <f t="shared" si="57"/>
        <v>0</v>
      </c>
      <c r="AV20" s="41">
        <f t="shared" si="57"/>
        <v>0</v>
      </c>
      <c r="AW20" s="41">
        <f t="shared" si="57"/>
        <v>0</v>
      </c>
      <c r="AX20" s="41">
        <f t="shared" si="57"/>
        <v>0</v>
      </c>
      <c r="AY20" s="41">
        <f t="shared" si="57"/>
        <v>0</v>
      </c>
      <c r="AZ20" s="41">
        <f t="shared" si="57"/>
        <v>0</v>
      </c>
      <c r="BA20" s="41">
        <f t="shared" si="57"/>
        <v>0</v>
      </c>
      <c r="BB20" s="41">
        <f t="shared" si="57"/>
        <v>0</v>
      </c>
      <c r="BC20" s="41">
        <f t="shared" si="57"/>
        <v>0</v>
      </c>
      <c r="BD20" s="41">
        <f t="shared" si="57"/>
        <v>0</v>
      </c>
      <c r="BE20" s="41">
        <f t="shared" si="57"/>
        <v>0</v>
      </c>
      <c r="BG20" s="41"/>
      <c r="BH20" s="41">
        <f t="shared" si="15"/>
        <v>0</v>
      </c>
      <c r="BI20" s="41">
        <f t="shared" ref="BI20:CR20" si="58">IF($P20=BI$4,$E20,0)-V20+BH20</f>
        <v>0</v>
      </c>
      <c r="BJ20" s="41">
        <f t="shared" si="58"/>
        <v>0</v>
      </c>
      <c r="BK20" s="41">
        <f t="shared" si="58"/>
        <v>0</v>
      </c>
      <c r="BL20" s="41">
        <f t="shared" si="58"/>
        <v>0</v>
      </c>
      <c r="BM20" s="41">
        <f t="shared" si="58"/>
        <v>0</v>
      </c>
      <c r="BN20" s="41">
        <f t="shared" si="58"/>
        <v>0</v>
      </c>
      <c r="BO20" s="41">
        <f t="shared" si="58"/>
        <v>0</v>
      </c>
      <c r="BP20" s="41">
        <f t="shared" si="58"/>
        <v>0</v>
      </c>
      <c r="BQ20" s="41">
        <f t="shared" si="58"/>
        <v>0</v>
      </c>
      <c r="BR20" s="41">
        <f t="shared" si="58"/>
        <v>0</v>
      </c>
      <c r="BS20" s="41">
        <f t="shared" si="58"/>
        <v>0</v>
      </c>
      <c r="BT20" s="41">
        <f t="shared" si="58"/>
        <v>0</v>
      </c>
      <c r="BU20" s="41">
        <f t="shared" si="58"/>
        <v>0</v>
      </c>
      <c r="BV20" s="41">
        <f t="shared" si="58"/>
        <v>0</v>
      </c>
      <c r="BW20" s="41">
        <f t="shared" si="58"/>
        <v>0</v>
      </c>
      <c r="BX20" s="41">
        <f t="shared" si="58"/>
        <v>0</v>
      </c>
      <c r="BY20" s="41">
        <f t="shared" si="58"/>
        <v>0</v>
      </c>
      <c r="BZ20" s="41">
        <f t="shared" si="58"/>
        <v>0</v>
      </c>
      <c r="CA20" s="41">
        <f t="shared" si="58"/>
        <v>0</v>
      </c>
      <c r="CB20" s="41">
        <f t="shared" si="58"/>
        <v>0</v>
      </c>
      <c r="CC20" s="41">
        <f t="shared" si="58"/>
        <v>0</v>
      </c>
      <c r="CD20" s="41">
        <f t="shared" si="58"/>
        <v>0</v>
      </c>
      <c r="CE20" s="41">
        <f t="shared" si="58"/>
        <v>0</v>
      </c>
      <c r="CF20" s="41">
        <f t="shared" si="58"/>
        <v>0</v>
      </c>
      <c r="CG20" s="41">
        <f t="shared" si="58"/>
        <v>0</v>
      </c>
      <c r="CH20" s="41">
        <f t="shared" si="58"/>
        <v>0</v>
      </c>
      <c r="CI20" s="41">
        <f t="shared" si="58"/>
        <v>0</v>
      </c>
      <c r="CJ20" s="41">
        <f t="shared" si="58"/>
        <v>0</v>
      </c>
      <c r="CK20" s="41">
        <f t="shared" si="58"/>
        <v>0</v>
      </c>
      <c r="CL20" s="41">
        <f t="shared" si="58"/>
        <v>0</v>
      </c>
      <c r="CM20" s="41">
        <f t="shared" si="58"/>
        <v>0</v>
      </c>
      <c r="CN20" s="41">
        <f t="shared" si="58"/>
        <v>0</v>
      </c>
      <c r="CO20" s="41">
        <f t="shared" si="58"/>
        <v>0</v>
      </c>
      <c r="CP20" s="41">
        <f t="shared" si="58"/>
        <v>0</v>
      </c>
      <c r="CQ20" s="41">
        <f t="shared" si="58"/>
        <v>0</v>
      </c>
      <c r="CR20" s="41">
        <f t="shared" si="58"/>
        <v>0</v>
      </c>
    </row>
    <row r="21" ht="14.25" customHeight="1">
      <c r="A21" s="42"/>
      <c r="B21" s="42"/>
      <c r="C21" s="15"/>
      <c r="D21" s="35"/>
      <c r="E21" s="36"/>
      <c r="F21" s="37"/>
      <c r="G21" s="38"/>
      <c r="H21" s="38"/>
      <c r="I21" s="15"/>
      <c r="J21" s="38"/>
      <c r="K21" s="38"/>
      <c r="L21" s="38"/>
      <c r="M21" s="15"/>
      <c r="O21" s="39">
        <f t="shared" si="8"/>
        <v>1</v>
      </c>
      <c r="P21" s="21">
        <f t="shared" si="9"/>
        <v>1</v>
      </c>
      <c r="Q21" s="21">
        <f t="shared" si="10"/>
        <v>1</v>
      </c>
      <c r="R21" s="39">
        <f t="shared" si="11"/>
        <v>0</v>
      </c>
      <c r="S21" s="40" t="str">
        <f t="shared" si="12"/>
        <v>OK</v>
      </c>
      <c r="T21" s="41"/>
      <c r="U21" s="41">
        <f t="shared" ref="U21:AN21" si="59">IF($J21=0,0,IF($Q21=U$4,($L21-T$4)/U$3*MAX((MIN(U$4,$K21)-MAX(T$4,$J21-1))/$O21*$F21,0),IF(AND($Q21&gt;31,$Q21&lt;U$4),0,MAX((MIN(U$4,$K21)-MAX(T$4,$J21-1))/$O21*$F21,0))))</f>
        <v>0</v>
      </c>
      <c r="V21" s="41">
        <f t="shared" si="59"/>
        <v>0</v>
      </c>
      <c r="W21" s="41">
        <f t="shared" si="59"/>
        <v>0</v>
      </c>
      <c r="X21" s="41">
        <f t="shared" si="59"/>
        <v>0</v>
      </c>
      <c r="Y21" s="41">
        <f t="shared" si="59"/>
        <v>0</v>
      </c>
      <c r="Z21" s="41">
        <f t="shared" si="59"/>
        <v>0</v>
      </c>
      <c r="AA21" s="41">
        <f t="shared" si="59"/>
        <v>0</v>
      </c>
      <c r="AB21" s="41">
        <f t="shared" si="59"/>
        <v>0</v>
      </c>
      <c r="AC21" s="41">
        <f t="shared" si="59"/>
        <v>0</v>
      </c>
      <c r="AD21" s="41">
        <f t="shared" si="59"/>
        <v>0</v>
      </c>
      <c r="AE21" s="41">
        <f t="shared" si="59"/>
        <v>0</v>
      </c>
      <c r="AF21" s="41">
        <f t="shared" si="59"/>
        <v>0</v>
      </c>
      <c r="AG21" s="41">
        <f t="shared" si="59"/>
        <v>0</v>
      </c>
      <c r="AH21" s="41">
        <f t="shared" si="59"/>
        <v>0</v>
      </c>
      <c r="AI21" s="41">
        <f t="shared" si="59"/>
        <v>0</v>
      </c>
      <c r="AJ21" s="41">
        <f t="shared" si="59"/>
        <v>0</v>
      </c>
      <c r="AK21" s="41">
        <f t="shared" si="59"/>
        <v>0</v>
      </c>
      <c r="AL21" s="41">
        <f t="shared" si="59"/>
        <v>0</v>
      </c>
      <c r="AM21" s="41">
        <f t="shared" si="59"/>
        <v>0</v>
      </c>
      <c r="AN21" s="41">
        <f t="shared" si="59"/>
        <v>0</v>
      </c>
      <c r="AO21" s="41">
        <f t="shared" ref="AO21:BE21" si="60">IF($J21=0,0,IF($Q21=AO$4,_xludf.DAYS($L21,AN$4)/AO$3*MAX((MIN(AO$4,$K21)-MAX(AN$4,$J21-1))/$O21*$F21,0),IF(AND($Q21&gt;31,$Q21&lt;AO$4),0,MAX((MIN(AO$4,$K21)-MAX(AN$4,$J21-1))/$O21*$F21,0))))</f>
        <v>0</v>
      </c>
      <c r="AP21" s="41">
        <f t="shared" si="60"/>
        <v>0</v>
      </c>
      <c r="AQ21" s="41">
        <f t="shared" si="60"/>
        <v>0</v>
      </c>
      <c r="AR21" s="41">
        <f t="shared" si="60"/>
        <v>0</v>
      </c>
      <c r="AS21" s="41">
        <f t="shared" si="60"/>
        <v>0</v>
      </c>
      <c r="AT21" s="41">
        <f t="shared" si="60"/>
        <v>0</v>
      </c>
      <c r="AU21" s="41">
        <f t="shared" si="60"/>
        <v>0</v>
      </c>
      <c r="AV21" s="41">
        <f t="shared" si="60"/>
        <v>0</v>
      </c>
      <c r="AW21" s="41">
        <f t="shared" si="60"/>
        <v>0</v>
      </c>
      <c r="AX21" s="41">
        <f t="shared" si="60"/>
        <v>0</v>
      </c>
      <c r="AY21" s="41">
        <f t="shared" si="60"/>
        <v>0</v>
      </c>
      <c r="AZ21" s="41">
        <f t="shared" si="60"/>
        <v>0</v>
      </c>
      <c r="BA21" s="41">
        <f t="shared" si="60"/>
        <v>0</v>
      </c>
      <c r="BB21" s="41">
        <f t="shared" si="60"/>
        <v>0</v>
      </c>
      <c r="BC21" s="41">
        <f t="shared" si="60"/>
        <v>0</v>
      </c>
      <c r="BD21" s="41">
        <f t="shared" si="60"/>
        <v>0</v>
      </c>
      <c r="BE21" s="41">
        <f t="shared" si="60"/>
        <v>0</v>
      </c>
      <c r="BG21" s="41"/>
      <c r="BH21" s="41">
        <f t="shared" si="15"/>
        <v>0</v>
      </c>
      <c r="BI21" s="41">
        <f t="shared" ref="BI21:CR21" si="61">IF($P21=BI$4,$E21,0)-V21+BH21</f>
        <v>0</v>
      </c>
      <c r="BJ21" s="41">
        <f t="shared" si="61"/>
        <v>0</v>
      </c>
      <c r="BK21" s="41">
        <f t="shared" si="61"/>
        <v>0</v>
      </c>
      <c r="BL21" s="41">
        <f t="shared" si="61"/>
        <v>0</v>
      </c>
      <c r="BM21" s="41">
        <f t="shared" si="61"/>
        <v>0</v>
      </c>
      <c r="BN21" s="41">
        <f t="shared" si="61"/>
        <v>0</v>
      </c>
      <c r="BO21" s="41">
        <f t="shared" si="61"/>
        <v>0</v>
      </c>
      <c r="BP21" s="41">
        <f t="shared" si="61"/>
        <v>0</v>
      </c>
      <c r="BQ21" s="41">
        <f t="shared" si="61"/>
        <v>0</v>
      </c>
      <c r="BR21" s="41">
        <f t="shared" si="61"/>
        <v>0</v>
      </c>
      <c r="BS21" s="41">
        <f t="shared" si="61"/>
        <v>0</v>
      </c>
      <c r="BT21" s="41">
        <f t="shared" si="61"/>
        <v>0</v>
      </c>
      <c r="BU21" s="41">
        <f t="shared" si="61"/>
        <v>0</v>
      </c>
      <c r="BV21" s="41">
        <f t="shared" si="61"/>
        <v>0</v>
      </c>
      <c r="BW21" s="41">
        <f t="shared" si="61"/>
        <v>0</v>
      </c>
      <c r="BX21" s="41">
        <f t="shared" si="61"/>
        <v>0</v>
      </c>
      <c r="BY21" s="41">
        <f t="shared" si="61"/>
        <v>0</v>
      </c>
      <c r="BZ21" s="41">
        <f t="shared" si="61"/>
        <v>0</v>
      </c>
      <c r="CA21" s="41">
        <f t="shared" si="61"/>
        <v>0</v>
      </c>
      <c r="CB21" s="41">
        <f t="shared" si="61"/>
        <v>0</v>
      </c>
      <c r="CC21" s="41">
        <f t="shared" si="61"/>
        <v>0</v>
      </c>
      <c r="CD21" s="41">
        <f t="shared" si="61"/>
        <v>0</v>
      </c>
      <c r="CE21" s="41">
        <f t="shared" si="61"/>
        <v>0</v>
      </c>
      <c r="CF21" s="41">
        <f t="shared" si="61"/>
        <v>0</v>
      </c>
      <c r="CG21" s="41">
        <f t="shared" si="61"/>
        <v>0</v>
      </c>
      <c r="CH21" s="41">
        <f t="shared" si="61"/>
        <v>0</v>
      </c>
      <c r="CI21" s="41">
        <f t="shared" si="61"/>
        <v>0</v>
      </c>
      <c r="CJ21" s="41">
        <f t="shared" si="61"/>
        <v>0</v>
      </c>
      <c r="CK21" s="41">
        <f t="shared" si="61"/>
        <v>0</v>
      </c>
      <c r="CL21" s="41">
        <f t="shared" si="61"/>
        <v>0</v>
      </c>
      <c r="CM21" s="41">
        <f t="shared" si="61"/>
        <v>0</v>
      </c>
      <c r="CN21" s="41">
        <f t="shared" si="61"/>
        <v>0</v>
      </c>
      <c r="CO21" s="41">
        <f t="shared" si="61"/>
        <v>0</v>
      </c>
      <c r="CP21" s="41">
        <f t="shared" si="61"/>
        <v>0</v>
      </c>
      <c r="CQ21" s="41">
        <f t="shared" si="61"/>
        <v>0</v>
      </c>
      <c r="CR21" s="41">
        <f t="shared" si="61"/>
        <v>0</v>
      </c>
    </row>
    <row r="22" ht="14.25" customHeight="1">
      <c r="A22" s="42"/>
      <c r="B22" s="42"/>
      <c r="C22" s="15"/>
      <c r="D22" s="35"/>
      <c r="E22" s="36"/>
      <c r="F22" s="37"/>
      <c r="G22" s="38"/>
      <c r="H22" s="38"/>
      <c r="I22" s="15"/>
      <c r="J22" s="38"/>
      <c r="K22" s="38"/>
      <c r="L22" s="38"/>
      <c r="M22" s="15"/>
      <c r="O22" s="39">
        <f t="shared" si="8"/>
        <v>1</v>
      </c>
      <c r="P22" s="21">
        <f t="shared" si="9"/>
        <v>1</v>
      </c>
      <c r="Q22" s="21">
        <f t="shared" si="10"/>
        <v>1</v>
      </c>
      <c r="R22" s="39">
        <f t="shared" si="11"/>
        <v>0</v>
      </c>
      <c r="S22" s="40" t="str">
        <f t="shared" si="12"/>
        <v>OK</v>
      </c>
      <c r="T22" s="41"/>
      <c r="U22" s="41">
        <f t="shared" ref="U22:AN22" si="62">IF($J22=0,0,IF($Q22=U$4,($L22-T$4)/U$3*MAX((MIN(U$4,$K22)-MAX(T$4,$J22-1))/$O22*$F22,0),IF(AND($Q22&gt;31,$Q22&lt;U$4),0,MAX((MIN(U$4,$K22)-MAX(T$4,$J22-1))/$O22*$F22,0))))</f>
        <v>0</v>
      </c>
      <c r="V22" s="41">
        <f t="shared" si="62"/>
        <v>0</v>
      </c>
      <c r="W22" s="41">
        <f t="shared" si="62"/>
        <v>0</v>
      </c>
      <c r="X22" s="41">
        <f t="shared" si="62"/>
        <v>0</v>
      </c>
      <c r="Y22" s="41">
        <f t="shared" si="62"/>
        <v>0</v>
      </c>
      <c r="Z22" s="41">
        <f t="shared" si="62"/>
        <v>0</v>
      </c>
      <c r="AA22" s="41">
        <f t="shared" si="62"/>
        <v>0</v>
      </c>
      <c r="AB22" s="41">
        <f t="shared" si="62"/>
        <v>0</v>
      </c>
      <c r="AC22" s="41">
        <f t="shared" si="62"/>
        <v>0</v>
      </c>
      <c r="AD22" s="41">
        <f t="shared" si="62"/>
        <v>0</v>
      </c>
      <c r="AE22" s="41">
        <f t="shared" si="62"/>
        <v>0</v>
      </c>
      <c r="AF22" s="41">
        <f t="shared" si="62"/>
        <v>0</v>
      </c>
      <c r="AG22" s="41">
        <f t="shared" si="62"/>
        <v>0</v>
      </c>
      <c r="AH22" s="41">
        <f t="shared" si="62"/>
        <v>0</v>
      </c>
      <c r="AI22" s="41">
        <f t="shared" si="62"/>
        <v>0</v>
      </c>
      <c r="AJ22" s="41">
        <f t="shared" si="62"/>
        <v>0</v>
      </c>
      <c r="AK22" s="41">
        <f t="shared" si="62"/>
        <v>0</v>
      </c>
      <c r="AL22" s="41">
        <f t="shared" si="62"/>
        <v>0</v>
      </c>
      <c r="AM22" s="41">
        <f t="shared" si="62"/>
        <v>0</v>
      </c>
      <c r="AN22" s="41">
        <f t="shared" si="62"/>
        <v>0</v>
      </c>
      <c r="AO22" s="41">
        <f t="shared" ref="AO22:BE22" si="63">IF($J22=0,0,IF($Q22=AO$4,_xludf.DAYS($L22,AN$4)/AO$3*MAX((MIN(AO$4,$K22)-MAX(AN$4,$J22-1))/$O22*$F22,0),IF(AND($Q22&gt;31,$Q22&lt;AO$4),0,MAX((MIN(AO$4,$K22)-MAX(AN$4,$J22-1))/$O22*$F22,0))))</f>
        <v>0</v>
      </c>
      <c r="AP22" s="41">
        <f t="shared" si="63"/>
        <v>0</v>
      </c>
      <c r="AQ22" s="41">
        <f t="shared" si="63"/>
        <v>0</v>
      </c>
      <c r="AR22" s="41">
        <f t="shared" si="63"/>
        <v>0</v>
      </c>
      <c r="AS22" s="41">
        <f t="shared" si="63"/>
        <v>0</v>
      </c>
      <c r="AT22" s="41">
        <f t="shared" si="63"/>
        <v>0</v>
      </c>
      <c r="AU22" s="41">
        <f t="shared" si="63"/>
        <v>0</v>
      </c>
      <c r="AV22" s="41">
        <f t="shared" si="63"/>
        <v>0</v>
      </c>
      <c r="AW22" s="41">
        <f t="shared" si="63"/>
        <v>0</v>
      </c>
      <c r="AX22" s="41">
        <f t="shared" si="63"/>
        <v>0</v>
      </c>
      <c r="AY22" s="41">
        <f t="shared" si="63"/>
        <v>0</v>
      </c>
      <c r="AZ22" s="41">
        <f t="shared" si="63"/>
        <v>0</v>
      </c>
      <c r="BA22" s="41">
        <f t="shared" si="63"/>
        <v>0</v>
      </c>
      <c r="BB22" s="41">
        <f t="shared" si="63"/>
        <v>0</v>
      </c>
      <c r="BC22" s="41">
        <f t="shared" si="63"/>
        <v>0</v>
      </c>
      <c r="BD22" s="41">
        <f t="shared" si="63"/>
        <v>0</v>
      </c>
      <c r="BE22" s="41">
        <f t="shared" si="63"/>
        <v>0</v>
      </c>
      <c r="BG22" s="41"/>
      <c r="BH22" s="41">
        <f t="shared" si="15"/>
        <v>0</v>
      </c>
      <c r="BI22" s="41">
        <f t="shared" ref="BI22:CR22" si="64">IF($P22=BI$4,$E22,0)-V22+BH22</f>
        <v>0</v>
      </c>
      <c r="BJ22" s="41">
        <f t="shared" si="64"/>
        <v>0</v>
      </c>
      <c r="BK22" s="41">
        <f t="shared" si="64"/>
        <v>0</v>
      </c>
      <c r="BL22" s="41">
        <f t="shared" si="64"/>
        <v>0</v>
      </c>
      <c r="BM22" s="41">
        <f t="shared" si="64"/>
        <v>0</v>
      </c>
      <c r="BN22" s="41">
        <f t="shared" si="64"/>
        <v>0</v>
      </c>
      <c r="BO22" s="41">
        <f t="shared" si="64"/>
        <v>0</v>
      </c>
      <c r="BP22" s="41">
        <f t="shared" si="64"/>
        <v>0</v>
      </c>
      <c r="BQ22" s="41">
        <f t="shared" si="64"/>
        <v>0</v>
      </c>
      <c r="BR22" s="41">
        <f t="shared" si="64"/>
        <v>0</v>
      </c>
      <c r="BS22" s="41">
        <f t="shared" si="64"/>
        <v>0</v>
      </c>
      <c r="BT22" s="41">
        <f t="shared" si="64"/>
        <v>0</v>
      </c>
      <c r="BU22" s="41">
        <f t="shared" si="64"/>
        <v>0</v>
      </c>
      <c r="BV22" s="41">
        <f t="shared" si="64"/>
        <v>0</v>
      </c>
      <c r="BW22" s="41">
        <f t="shared" si="64"/>
        <v>0</v>
      </c>
      <c r="BX22" s="41">
        <f t="shared" si="64"/>
        <v>0</v>
      </c>
      <c r="BY22" s="41">
        <f t="shared" si="64"/>
        <v>0</v>
      </c>
      <c r="BZ22" s="41">
        <f t="shared" si="64"/>
        <v>0</v>
      </c>
      <c r="CA22" s="41">
        <f t="shared" si="64"/>
        <v>0</v>
      </c>
      <c r="CB22" s="41">
        <f t="shared" si="64"/>
        <v>0</v>
      </c>
      <c r="CC22" s="41">
        <f t="shared" si="64"/>
        <v>0</v>
      </c>
      <c r="CD22" s="41">
        <f t="shared" si="64"/>
        <v>0</v>
      </c>
      <c r="CE22" s="41">
        <f t="shared" si="64"/>
        <v>0</v>
      </c>
      <c r="CF22" s="41">
        <f t="shared" si="64"/>
        <v>0</v>
      </c>
      <c r="CG22" s="41">
        <f t="shared" si="64"/>
        <v>0</v>
      </c>
      <c r="CH22" s="41">
        <f t="shared" si="64"/>
        <v>0</v>
      </c>
      <c r="CI22" s="41">
        <f t="shared" si="64"/>
        <v>0</v>
      </c>
      <c r="CJ22" s="41">
        <f t="shared" si="64"/>
        <v>0</v>
      </c>
      <c r="CK22" s="41">
        <f t="shared" si="64"/>
        <v>0</v>
      </c>
      <c r="CL22" s="41">
        <f t="shared" si="64"/>
        <v>0</v>
      </c>
      <c r="CM22" s="41">
        <f t="shared" si="64"/>
        <v>0</v>
      </c>
      <c r="CN22" s="41">
        <f t="shared" si="64"/>
        <v>0</v>
      </c>
      <c r="CO22" s="41">
        <f t="shared" si="64"/>
        <v>0</v>
      </c>
      <c r="CP22" s="41">
        <f t="shared" si="64"/>
        <v>0</v>
      </c>
      <c r="CQ22" s="41">
        <f t="shared" si="64"/>
        <v>0</v>
      </c>
      <c r="CR22" s="41">
        <f t="shared" si="64"/>
        <v>0</v>
      </c>
    </row>
    <row r="23" ht="14.25" customHeight="1">
      <c r="A23" s="42"/>
      <c r="B23" s="42"/>
      <c r="C23" s="15"/>
      <c r="D23" s="35"/>
      <c r="E23" s="36"/>
      <c r="F23" s="37"/>
      <c r="G23" s="38"/>
      <c r="H23" s="38"/>
      <c r="I23" s="15"/>
      <c r="J23" s="38"/>
      <c r="K23" s="38"/>
      <c r="L23" s="38"/>
      <c r="M23" s="15"/>
      <c r="O23" s="39">
        <f t="shared" si="8"/>
        <v>1</v>
      </c>
      <c r="P23" s="21">
        <f t="shared" si="9"/>
        <v>1</v>
      </c>
      <c r="Q23" s="21">
        <f t="shared" si="10"/>
        <v>1</v>
      </c>
      <c r="R23" s="39">
        <f t="shared" si="11"/>
        <v>0</v>
      </c>
      <c r="S23" s="40" t="str">
        <f t="shared" si="12"/>
        <v>OK</v>
      </c>
      <c r="T23" s="41"/>
      <c r="U23" s="41">
        <f t="shared" ref="U23:AN23" si="65">IF($J23=0,0,IF($Q23=U$4,($L23-T$4)/U$3*MAX((MIN(U$4,$K23)-MAX(T$4,$J23-1))/$O23*$F23,0),IF(AND($Q23&gt;31,$Q23&lt;U$4),0,MAX((MIN(U$4,$K23)-MAX(T$4,$J23-1))/$O23*$F23,0))))</f>
        <v>0</v>
      </c>
      <c r="V23" s="41">
        <f t="shared" si="65"/>
        <v>0</v>
      </c>
      <c r="W23" s="41">
        <f t="shared" si="65"/>
        <v>0</v>
      </c>
      <c r="X23" s="41">
        <f t="shared" si="65"/>
        <v>0</v>
      </c>
      <c r="Y23" s="41">
        <f t="shared" si="65"/>
        <v>0</v>
      </c>
      <c r="Z23" s="41">
        <f t="shared" si="65"/>
        <v>0</v>
      </c>
      <c r="AA23" s="41">
        <f t="shared" si="65"/>
        <v>0</v>
      </c>
      <c r="AB23" s="41">
        <f t="shared" si="65"/>
        <v>0</v>
      </c>
      <c r="AC23" s="41">
        <f t="shared" si="65"/>
        <v>0</v>
      </c>
      <c r="AD23" s="41">
        <f t="shared" si="65"/>
        <v>0</v>
      </c>
      <c r="AE23" s="41">
        <f t="shared" si="65"/>
        <v>0</v>
      </c>
      <c r="AF23" s="41">
        <f t="shared" si="65"/>
        <v>0</v>
      </c>
      <c r="AG23" s="41">
        <f t="shared" si="65"/>
        <v>0</v>
      </c>
      <c r="AH23" s="41">
        <f t="shared" si="65"/>
        <v>0</v>
      </c>
      <c r="AI23" s="41">
        <f t="shared" si="65"/>
        <v>0</v>
      </c>
      <c r="AJ23" s="41">
        <f t="shared" si="65"/>
        <v>0</v>
      </c>
      <c r="AK23" s="41">
        <f t="shared" si="65"/>
        <v>0</v>
      </c>
      <c r="AL23" s="41">
        <f t="shared" si="65"/>
        <v>0</v>
      </c>
      <c r="AM23" s="41">
        <f t="shared" si="65"/>
        <v>0</v>
      </c>
      <c r="AN23" s="41">
        <f t="shared" si="65"/>
        <v>0</v>
      </c>
      <c r="AO23" s="41">
        <f t="shared" ref="AO23:BE23" si="66">IF($J23=0,0,IF($Q23=AO$4,_xludf.DAYS($L23,AN$4)/AO$3*MAX((MIN(AO$4,$K23)-MAX(AN$4,$J23-1))/$O23*$F23,0),IF(AND($Q23&gt;31,$Q23&lt;AO$4),0,MAX((MIN(AO$4,$K23)-MAX(AN$4,$J23-1))/$O23*$F23,0))))</f>
        <v>0</v>
      </c>
      <c r="AP23" s="41">
        <f t="shared" si="66"/>
        <v>0</v>
      </c>
      <c r="AQ23" s="41">
        <f t="shared" si="66"/>
        <v>0</v>
      </c>
      <c r="AR23" s="41">
        <f t="shared" si="66"/>
        <v>0</v>
      </c>
      <c r="AS23" s="41">
        <f t="shared" si="66"/>
        <v>0</v>
      </c>
      <c r="AT23" s="41">
        <f t="shared" si="66"/>
        <v>0</v>
      </c>
      <c r="AU23" s="41">
        <f t="shared" si="66"/>
        <v>0</v>
      </c>
      <c r="AV23" s="41">
        <f t="shared" si="66"/>
        <v>0</v>
      </c>
      <c r="AW23" s="41">
        <f t="shared" si="66"/>
        <v>0</v>
      </c>
      <c r="AX23" s="41">
        <f t="shared" si="66"/>
        <v>0</v>
      </c>
      <c r="AY23" s="41">
        <f t="shared" si="66"/>
        <v>0</v>
      </c>
      <c r="AZ23" s="41">
        <f t="shared" si="66"/>
        <v>0</v>
      </c>
      <c r="BA23" s="41">
        <f t="shared" si="66"/>
        <v>0</v>
      </c>
      <c r="BB23" s="41">
        <f t="shared" si="66"/>
        <v>0</v>
      </c>
      <c r="BC23" s="41">
        <f t="shared" si="66"/>
        <v>0</v>
      </c>
      <c r="BD23" s="41">
        <f t="shared" si="66"/>
        <v>0</v>
      </c>
      <c r="BE23" s="41">
        <f t="shared" si="66"/>
        <v>0</v>
      </c>
      <c r="BG23" s="41"/>
      <c r="BH23" s="41">
        <f t="shared" si="15"/>
        <v>0</v>
      </c>
      <c r="BI23" s="41">
        <f t="shared" ref="BI23:CR23" si="67">IF($P23=BI$4,$E23,0)-V23+BH23</f>
        <v>0</v>
      </c>
      <c r="BJ23" s="41">
        <f t="shared" si="67"/>
        <v>0</v>
      </c>
      <c r="BK23" s="41">
        <f t="shared" si="67"/>
        <v>0</v>
      </c>
      <c r="BL23" s="41">
        <f t="shared" si="67"/>
        <v>0</v>
      </c>
      <c r="BM23" s="41">
        <f t="shared" si="67"/>
        <v>0</v>
      </c>
      <c r="BN23" s="41">
        <f t="shared" si="67"/>
        <v>0</v>
      </c>
      <c r="BO23" s="41">
        <f t="shared" si="67"/>
        <v>0</v>
      </c>
      <c r="BP23" s="41">
        <f t="shared" si="67"/>
        <v>0</v>
      </c>
      <c r="BQ23" s="41">
        <f t="shared" si="67"/>
        <v>0</v>
      </c>
      <c r="BR23" s="41">
        <f t="shared" si="67"/>
        <v>0</v>
      </c>
      <c r="BS23" s="41">
        <f t="shared" si="67"/>
        <v>0</v>
      </c>
      <c r="BT23" s="41">
        <f t="shared" si="67"/>
        <v>0</v>
      </c>
      <c r="BU23" s="41">
        <f t="shared" si="67"/>
        <v>0</v>
      </c>
      <c r="BV23" s="41">
        <f t="shared" si="67"/>
        <v>0</v>
      </c>
      <c r="BW23" s="41">
        <f t="shared" si="67"/>
        <v>0</v>
      </c>
      <c r="BX23" s="41">
        <f t="shared" si="67"/>
        <v>0</v>
      </c>
      <c r="BY23" s="41">
        <f t="shared" si="67"/>
        <v>0</v>
      </c>
      <c r="BZ23" s="41">
        <f t="shared" si="67"/>
        <v>0</v>
      </c>
      <c r="CA23" s="41">
        <f t="shared" si="67"/>
        <v>0</v>
      </c>
      <c r="CB23" s="41">
        <f t="shared" si="67"/>
        <v>0</v>
      </c>
      <c r="CC23" s="41">
        <f t="shared" si="67"/>
        <v>0</v>
      </c>
      <c r="CD23" s="41">
        <f t="shared" si="67"/>
        <v>0</v>
      </c>
      <c r="CE23" s="41">
        <f t="shared" si="67"/>
        <v>0</v>
      </c>
      <c r="CF23" s="41">
        <f t="shared" si="67"/>
        <v>0</v>
      </c>
      <c r="CG23" s="41">
        <f t="shared" si="67"/>
        <v>0</v>
      </c>
      <c r="CH23" s="41">
        <f t="shared" si="67"/>
        <v>0</v>
      </c>
      <c r="CI23" s="41">
        <f t="shared" si="67"/>
        <v>0</v>
      </c>
      <c r="CJ23" s="41">
        <f t="shared" si="67"/>
        <v>0</v>
      </c>
      <c r="CK23" s="41">
        <f t="shared" si="67"/>
        <v>0</v>
      </c>
      <c r="CL23" s="41">
        <f t="shared" si="67"/>
        <v>0</v>
      </c>
      <c r="CM23" s="41">
        <f t="shared" si="67"/>
        <v>0</v>
      </c>
      <c r="CN23" s="41">
        <f t="shared" si="67"/>
        <v>0</v>
      </c>
      <c r="CO23" s="41">
        <f t="shared" si="67"/>
        <v>0</v>
      </c>
      <c r="CP23" s="41">
        <f t="shared" si="67"/>
        <v>0</v>
      </c>
      <c r="CQ23" s="41">
        <f t="shared" si="67"/>
        <v>0</v>
      </c>
      <c r="CR23" s="41">
        <f t="shared" si="67"/>
        <v>0</v>
      </c>
    </row>
    <row r="24" ht="14.25" customHeight="1">
      <c r="A24" s="42"/>
      <c r="B24" s="42"/>
      <c r="C24" s="15"/>
      <c r="D24" s="35"/>
      <c r="E24" s="36"/>
      <c r="F24" s="37"/>
      <c r="G24" s="38"/>
      <c r="H24" s="38"/>
      <c r="I24" s="15"/>
      <c r="J24" s="38"/>
      <c r="K24" s="38"/>
      <c r="L24" s="38"/>
      <c r="M24" s="15"/>
      <c r="O24" s="39">
        <f t="shared" si="8"/>
        <v>1</v>
      </c>
      <c r="P24" s="21">
        <f t="shared" si="9"/>
        <v>1</v>
      </c>
      <c r="Q24" s="21">
        <f t="shared" si="10"/>
        <v>1</v>
      </c>
      <c r="R24" s="39">
        <f t="shared" si="11"/>
        <v>0</v>
      </c>
      <c r="S24" s="40" t="str">
        <f t="shared" si="12"/>
        <v>OK</v>
      </c>
      <c r="T24" s="41"/>
      <c r="U24" s="41">
        <f t="shared" ref="U24:AN24" si="68">IF($J24=0,0,IF($Q24=U$4,($L24-T$4)/U$3*MAX((MIN(U$4,$K24)-MAX(T$4,$J24-1))/$O24*$F24,0),IF(AND($Q24&gt;31,$Q24&lt;U$4),0,MAX((MIN(U$4,$K24)-MAX(T$4,$J24-1))/$O24*$F24,0))))</f>
        <v>0</v>
      </c>
      <c r="V24" s="41">
        <f t="shared" si="68"/>
        <v>0</v>
      </c>
      <c r="W24" s="41">
        <f t="shared" si="68"/>
        <v>0</v>
      </c>
      <c r="X24" s="41">
        <f t="shared" si="68"/>
        <v>0</v>
      </c>
      <c r="Y24" s="41">
        <f t="shared" si="68"/>
        <v>0</v>
      </c>
      <c r="Z24" s="41">
        <f t="shared" si="68"/>
        <v>0</v>
      </c>
      <c r="AA24" s="41">
        <f t="shared" si="68"/>
        <v>0</v>
      </c>
      <c r="AB24" s="41">
        <f t="shared" si="68"/>
        <v>0</v>
      </c>
      <c r="AC24" s="41">
        <f t="shared" si="68"/>
        <v>0</v>
      </c>
      <c r="AD24" s="41">
        <f t="shared" si="68"/>
        <v>0</v>
      </c>
      <c r="AE24" s="41">
        <f t="shared" si="68"/>
        <v>0</v>
      </c>
      <c r="AF24" s="41">
        <f t="shared" si="68"/>
        <v>0</v>
      </c>
      <c r="AG24" s="41">
        <f t="shared" si="68"/>
        <v>0</v>
      </c>
      <c r="AH24" s="41">
        <f t="shared" si="68"/>
        <v>0</v>
      </c>
      <c r="AI24" s="41">
        <f t="shared" si="68"/>
        <v>0</v>
      </c>
      <c r="AJ24" s="41">
        <f t="shared" si="68"/>
        <v>0</v>
      </c>
      <c r="AK24" s="41">
        <f t="shared" si="68"/>
        <v>0</v>
      </c>
      <c r="AL24" s="41">
        <f t="shared" si="68"/>
        <v>0</v>
      </c>
      <c r="AM24" s="41">
        <f t="shared" si="68"/>
        <v>0</v>
      </c>
      <c r="AN24" s="41">
        <f t="shared" si="68"/>
        <v>0</v>
      </c>
      <c r="AO24" s="41">
        <f t="shared" ref="AO24:BE24" si="69">IF($J24=0,0,IF($Q24=AO$4,_xludf.DAYS($L24,AN$4)/AO$3*MAX((MIN(AO$4,$K24)-MAX(AN$4,$J24-1))/$O24*$F24,0),IF(AND($Q24&gt;31,$Q24&lt;AO$4),0,MAX((MIN(AO$4,$K24)-MAX(AN$4,$J24-1))/$O24*$F24,0))))</f>
        <v>0</v>
      </c>
      <c r="AP24" s="41">
        <f t="shared" si="69"/>
        <v>0</v>
      </c>
      <c r="AQ24" s="41">
        <f t="shared" si="69"/>
        <v>0</v>
      </c>
      <c r="AR24" s="41">
        <f t="shared" si="69"/>
        <v>0</v>
      </c>
      <c r="AS24" s="41">
        <f t="shared" si="69"/>
        <v>0</v>
      </c>
      <c r="AT24" s="41">
        <f t="shared" si="69"/>
        <v>0</v>
      </c>
      <c r="AU24" s="41">
        <f t="shared" si="69"/>
        <v>0</v>
      </c>
      <c r="AV24" s="41">
        <f t="shared" si="69"/>
        <v>0</v>
      </c>
      <c r="AW24" s="41">
        <f t="shared" si="69"/>
        <v>0</v>
      </c>
      <c r="AX24" s="41">
        <f t="shared" si="69"/>
        <v>0</v>
      </c>
      <c r="AY24" s="41">
        <f t="shared" si="69"/>
        <v>0</v>
      </c>
      <c r="AZ24" s="41">
        <f t="shared" si="69"/>
        <v>0</v>
      </c>
      <c r="BA24" s="41">
        <f t="shared" si="69"/>
        <v>0</v>
      </c>
      <c r="BB24" s="41">
        <f t="shared" si="69"/>
        <v>0</v>
      </c>
      <c r="BC24" s="41">
        <f t="shared" si="69"/>
        <v>0</v>
      </c>
      <c r="BD24" s="41">
        <f t="shared" si="69"/>
        <v>0</v>
      </c>
      <c r="BE24" s="41">
        <f t="shared" si="69"/>
        <v>0</v>
      </c>
      <c r="BG24" s="41"/>
      <c r="BH24" s="41">
        <f t="shared" si="15"/>
        <v>0</v>
      </c>
      <c r="BI24" s="41">
        <f t="shared" ref="BI24:CR24" si="70">IF($P24=BI$4,$E24,0)-V24+BH24</f>
        <v>0</v>
      </c>
      <c r="BJ24" s="41">
        <f t="shared" si="70"/>
        <v>0</v>
      </c>
      <c r="BK24" s="41">
        <f t="shared" si="70"/>
        <v>0</v>
      </c>
      <c r="BL24" s="41">
        <f t="shared" si="70"/>
        <v>0</v>
      </c>
      <c r="BM24" s="41">
        <f t="shared" si="70"/>
        <v>0</v>
      </c>
      <c r="BN24" s="41">
        <f t="shared" si="70"/>
        <v>0</v>
      </c>
      <c r="BO24" s="41">
        <f t="shared" si="70"/>
        <v>0</v>
      </c>
      <c r="BP24" s="41">
        <f t="shared" si="70"/>
        <v>0</v>
      </c>
      <c r="BQ24" s="41">
        <f t="shared" si="70"/>
        <v>0</v>
      </c>
      <c r="BR24" s="41">
        <f t="shared" si="70"/>
        <v>0</v>
      </c>
      <c r="BS24" s="41">
        <f t="shared" si="70"/>
        <v>0</v>
      </c>
      <c r="BT24" s="41">
        <f t="shared" si="70"/>
        <v>0</v>
      </c>
      <c r="BU24" s="41">
        <f t="shared" si="70"/>
        <v>0</v>
      </c>
      <c r="BV24" s="41">
        <f t="shared" si="70"/>
        <v>0</v>
      </c>
      <c r="BW24" s="41">
        <f t="shared" si="70"/>
        <v>0</v>
      </c>
      <c r="BX24" s="41">
        <f t="shared" si="70"/>
        <v>0</v>
      </c>
      <c r="BY24" s="41">
        <f t="shared" si="70"/>
        <v>0</v>
      </c>
      <c r="BZ24" s="41">
        <f t="shared" si="70"/>
        <v>0</v>
      </c>
      <c r="CA24" s="41">
        <f t="shared" si="70"/>
        <v>0</v>
      </c>
      <c r="CB24" s="41">
        <f t="shared" si="70"/>
        <v>0</v>
      </c>
      <c r="CC24" s="41">
        <f t="shared" si="70"/>
        <v>0</v>
      </c>
      <c r="CD24" s="41">
        <f t="shared" si="70"/>
        <v>0</v>
      </c>
      <c r="CE24" s="41">
        <f t="shared" si="70"/>
        <v>0</v>
      </c>
      <c r="CF24" s="41">
        <f t="shared" si="70"/>
        <v>0</v>
      </c>
      <c r="CG24" s="41">
        <f t="shared" si="70"/>
        <v>0</v>
      </c>
      <c r="CH24" s="41">
        <f t="shared" si="70"/>
        <v>0</v>
      </c>
      <c r="CI24" s="41">
        <f t="shared" si="70"/>
        <v>0</v>
      </c>
      <c r="CJ24" s="41">
        <f t="shared" si="70"/>
        <v>0</v>
      </c>
      <c r="CK24" s="41">
        <f t="shared" si="70"/>
        <v>0</v>
      </c>
      <c r="CL24" s="41">
        <f t="shared" si="70"/>
        <v>0</v>
      </c>
      <c r="CM24" s="41">
        <f t="shared" si="70"/>
        <v>0</v>
      </c>
      <c r="CN24" s="41">
        <f t="shared" si="70"/>
        <v>0</v>
      </c>
      <c r="CO24" s="41">
        <f t="shared" si="70"/>
        <v>0</v>
      </c>
      <c r="CP24" s="41">
        <f t="shared" si="70"/>
        <v>0</v>
      </c>
      <c r="CQ24" s="41">
        <f t="shared" si="70"/>
        <v>0</v>
      </c>
      <c r="CR24" s="41">
        <f t="shared" si="70"/>
        <v>0</v>
      </c>
    </row>
    <row r="25" ht="14.25" customHeight="1">
      <c r="A25" s="42"/>
      <c r="B25" s="42"/>
      <c r="C25" s="15"/>
      <c r="D25" s="35"/>
      <c r="E25" s="36"/>
      <c r="F25" s="36"/>
      <c r="G25" s="38"/>
      <c r="H25" s="38"/>
      <c r="I25" s="15"/>
      <c r="J25" s="44"/>
      <c r="K25" s="44"/>
      <c r="L25" s="15"/>
      <c r="M25" s="15"/>
      <c r="O25" s="39">
        <f t="shared" si="8"/>
        <v>1</v>
      </c>
      <c r="P25" s="21">
        <f t="shared" si="9"/>
        <v>1</v>
      </c>
      <c r="Q25" s="21">
        <f t="shared" si="10"/>
        <v>1</v>
      </c>
      <c r="R25" s="39">
        <f t="shared" si="11"/>
        <v>0</v>
      </c>
      <c r="S25" s="40" t="str">
        <f t="shared" si="12"/>
        <v>OK</v>
      </c>
      <c r="T25" s="41"/>
      <c r="U25" s="41">
        <f t="shared" ref="U25:AN25" si="71">IF($J25=0,0,IF($Q25=U$4,($L25-T$4)/U$3*MAX((MIN(U$4,$K25)-MAX(T$4,$J25-1))/$O25*$F25,0),IF(AND($Q25&gt;31,$Q25&lt;U$4),0,MAX((MIN(U$4,$K25)-MAX(T$4,$J25-1))/$O25*$F25,0))))</f>
        <v>0</v>
      </c>
      <c r="V25" s="41">
        <f t="shared" si="71"/>
        <v>0</v>
      </c>
      <c r="W25" s="41">
        <f t="shared" si="71"/>
        <v>0</v>
      </c>
      <c r="X25" s="41">
        <f t="shared" si="71"/>
        <v>0</v>
      </c>
      <c r="Y25" s="41">
        <f t="shared" si="71"/>
        <v>0</v>
      </c>
      <c r="Z25" s="41">
        <f t="shared" si="71"/>
        <v>0</v>
      </c>
      <c r="AA25" s="41">
        <f t="shared" si="71"/>
        <v>0</v>
      </c>
      <c r="AB25" s="41">
        <f t="shared" si="71"/>
        <v>0</v>
      </c>
      <c r="AC25" s="41">
        <f t="shared" si="71"/>
        <v>0</v>
      </c>
      <c r="AD25" s="41">
        <f t="shared" si="71"/>
        <v>0</v>
      </c>
      <c r="AE25" s="41">
        <f t="shared" si="71"/>
        <v>0</v>
      </c>
      <c r="AF25" s="41">
        <f t="shared" si="71"/>
        <v>0</v>
      </c>
      <c r="AG25" s="41">
        <f t="shared" si="71"/>
        <v>0</v>
      </c>
      <c r="AH25" s="41">
        <f t="shared" si="71"/>
        <v>0</v>
      </c>
      <c r="AI25" s="41">
        <f t="shared" si="71"/>
        <v>0</v>
      </c>
      <c r="AJ25" s="41">
        <f t="shared" si="71"/>
        <v>0</v>
      </c>
      <c r="AK25" s="41">
        <f t="shared" si="71"/>
        <v>0</v>
      </c>
      <c r="AL25" s="41">
        <f t="shared" si="71"/>
        <v>0</v>
      </c>
      <c r="AM25" s="41">
        <f t="shared" si="71"/>
        <v>0</v>
      </c>
      <c r="AN25" s="41">
        <f t="shared" si="71"/>
        <v>0</v>
      </c>
      <c r="AO25" s="41">
        <f t="shared" ref="AO25:BE25" si="72">IF($J25=0,0,IF($Q25=AO$4,_xludf.DAYS($L25,AN$4)/AO$3*MAX((MIN(AO$4,$K25)-MAX(AN$4,$J25-1))/$O25*$F25,0),IF(AND($Q25&gt;31,$Q25&lt;AO$4),0,MAX((MIN(AO$4,$K25)-MAX(AN$4,$J25-1))/$O25*$F25,0))))</f>
        <v>0</v>
      </c>
      <c r="AP25" s="41">
        <f t="shared" si="72"/>
        <v>0</v>
      </c>
      <c r="AQ25" s="41">
        <f t="shared" si="72"/>
        <v>0</v>
      </c>
      <c r="AR25" s="41">
        <f t="shared" si="72"/>
        <v>0</v>
      </c>
      <c r="AS25" s="41">
        <f t="shared" si="72"/>
        <v>0</v>
      </c>
      <c r="AT25" s="41">
        <f t="shared" si="72"/>
        <v>0</v>
      </c>
      <c r="AU25" s="41">
        <f t="shared" si="72"/>
        <v>0</v>
      </c>
      <c r="AV25" s="41">
        <f t="shared" si="72"/>
        <v>0</v>
      </c>
      <c r="AW25" s="41">
        <f t="shared" si="72"/>
        <v>0</v>
      </c>
      <c r="AX25" s="41">
        <f t="shared" si="72"/>
        <v>0</v>
      </c>
      <c r="AY25" s="41">
        <f t="shared" si="72"/>
        <v>0</v>
      </c>
      <c r="AZ25" s="41">
        <f t="shared" si="72"/>
        <v>0</v>
      </c>
      <c r="BA25" s="41">
        <f t="shared" si="72"/>
        <v>0</v>
      </c>
      <c r="BB25" s="41">
        <f t="shared" si="72"/>
        <v>0</v>
      </c>
      <c r="BC25" s="41">
        <f t="shared" si="72"/>
        <v>0</v>
      </c>
      <c r="BD25" s="41">
        <f t="shared" si="72"/>
        <v>0</v>
      </c>
      <c r="BE25" s="41">
        <f t="shared" si="72"/>
        <v>0</v>
      </c>
      <c r="BG25" s="41"/>
      <c r="BH25" s="41">
        <f t="shared" si="15"/>
        <v>0</v>
      </c>
      <c r="BI25" s="41">
        <f t="shared" ref="BI25:CR25" si="73">IF($P25=BI$4,$E25,0)-V25+BH25</f>
        <v>0</v>
      </c>
      <c r="BJ25" s="41">
        <f t="shared" si="73"/>
        <v>0</v>
      </c>
      <c r="BK25" s="41">
        <f t="shared" si="73"/>
        <v>0</v>
      </c>
      <c r="BL25" s="41">
        <f t="shared" si="73"/>
        <v>0</v>
      </c>
      <c r="BM25" s="41">
        <f t="shared" si="73"/>
        <v>0</v>
      </c>
      <c r="BN25" s="41">
        <f t="shared" si="73"/>
        <v>0</v>
      </c>
      <c r="BO25" s="41">
        <f t="shared" si="73"/>
        <v>0</v>
      </c>
      <c r="BP25" s="41">
        <f t="shared" si="73"/>
        <v>0</v>
      </c>
      <c r="BQ25" s="41">
        <f t="shared" si="73"/>
        <v>0</v>
      </c>
      <c r="BR25" s="41">
        <f t="shared" si="73"/>
        <v>0</v>
      </c>
      <c r="BS25" s="41">
        <f t="shared" si="73"/>
        <v>0</v>
      </c>
      <c r="BT25" s="41">
        <f t="shared" si="73"/>
        <v>0</v>
      </c>
      <c r="BU25" s="41">
        <f t="shared" si="73"/>
        <v>0</v>
      </c>
      <c r="BV25" s="41">
        <f t="shared" si="73"/>
        <v>0</v>
      </c>
      <c r="BW25" s="41">
        <f t="shared" si="73"/>
        <v>0</v>
      </c>
      <c r="BX25" s="41">
        <f t="shared" si="73"/>
        <v>0</v>
      </c>
      <c r="BY25" s="41">
        <f t="shared" si="73"/>
        <v>0</v>
      </c>
      <c r="BZ25" s="41">
        <f t="shared" si="73"/>
        <v>0</v>
      </c>
      <c r="CA25" s="41">
        <f t="shared" si="73"/>
        <v>0</v>
      </c>
      <c r="CB25" s="41">
        <f t="shared" si="73"/>
        <v>0</v>
      </c>
      <c r="CC25" s="41">
        <f t="shared" si="73"/>
        <v>0</v>
      </c>
      <c r="CD25" s="41">
        <f t="shared" si="73"/>
        <v>0</v>
      </c>
      <c r="CE25" s="41">
        <f t="shared" si="73"/>
        <v>0</v>
      </c>
      <c r="CF25" s="41">
        <f t="shared" si="73"/>
        <v>0</v>
      </c>
      <c r="CG25" s="41">
        <f t="shared" si="73"/>
        <v>0</v>
      </c>
      <c r="CH25" s="41">
        <f t="shared" si="73"/>
        <v>0</v>
      </c>
      <c r="CI25" s="41">
        <f t="shared" si="73"/>
        <v>0</v>
      </c>
      <c r="CJ25" s="41">
        <f t="shared" si="73"/>
        <v>0</v>
      </c>
      <c r="CK25" s="41">
        <f t="shared" si="73"/>
        <v>0</v>
      </c>
      <c r="CL25" s="41">
        <f t="shared" si="73"/>
        <v>0</v>
      </c>
      <c r="CM25" s="41">
        <f t="shared" si="73"/>
        <v>0</v>
      </c>
      <c r="CN25" s="41">
        <f t="shared" si="73"/>
        <v>0</v>
      </c>
      <c r="CO25" s="41">
        <f t="shared" si="73"/>
        <v>0</v>
      </c>
      <c r="CP25" s="41">
        <f t="shared" si="73"/>
        <v>0</v>
      </c>
      <c r="CQ25" s="41">
        <f t="shared" si="73"/>
        <v>0</v>
      </c>
      <c r="CR25" s="41">
        <f t="shared" si="73"/>
        <v>0</v>
      </c>
    </row>
    <row r="26" ht="14.25" customHeight="1">
      <c r="A26" s="42"/>
      <c r="B26" s="42"/>
      <c r="C26" s="15"/>
      <c r="D26" s="35"/>
      <c r="E26" s="36"/>
      <c r="F26" s="36"/>
      <c r="G26" s="38"/>
      <c r="H26" s="38"/>
      <c r="I26" s="15"/>
      <c r="J26" s="44"/>
      <c r="K26" s="44"/>
      <c r="L26" s="15"/>
      <c r="M26" s="15"/>
      <c r="O26" s="39">
        <f t="shared" si="8"/>
        <v>1</v>
      </c>
      <c r="P26" s="21">
        <f t="shared" si="9"/>
        <v>1</v>
      </c>
      <c r="Q26" s="21">
        <f t="shared" si="10"/>
        <v>1</v>
      </c>
      <c r="R26" s="39">
        <f t="shared" si="11"/>
        <v>0</v>
      </c>
      <c r="S26" s="40" t="str">
        <f t="shared" si="12"/>
        <v>OK</v>
      </c>
      <c r="T26" s="41"/>
      <c r="U26" s="41">
        <f t="shared" ref="U26:AN26" si="74">IF($J26=0,0,IF($Q26=U$4,($L26-T$4)/U$3*MAX((MIN(U$4,$K26)-MAX(T$4,$J26-1))/$O26*$F26,0),IF(AND($Q26&gt;31,$Q26&lt;U$4),0,MAX((MIN(U$4,$K26)-MAX(T$4,$J26-1))/$O26*$F26,0))))</f>
        <v>0</v>
      </c>
      <c r="V26" s="41">
        <f t="shared" si="74"/>
        <v>0</v>
      </c>
      <c r="W26" s="41">
        <f t="shared" si="74"/>
        <v>0</v>
      </c>
      <c r="X26" s="41">
        <f t="shared" si="74"/>
        <v>0</v>
      </c>
      <c r="Y26" s="41">
        <f t="shared" si="74"/>
        <v>0</v>
      </c>
      <c r="Z26" s="41">
        <f t="shared" si="74"/>
        <v>0</v>
      </c>
      <c r="AA26" s="41">
        <f t="shared" si="74"/>
        <v>0</v>
      </c>
      <c r="AB26" s="41">
        <f t="shared" si="74"/>
        <v>0</v>
      </c>
      <c r="AC26" s="41">
        <f t="shared" si="74"/>
        <v>0</v>
      </c>
      <c r="AD26" s="41">
        <f t="shared" si="74"/>
        <v>0</v>
      </c>
      <c r="AE26" s="41">
        <f t="shared" si="74"/>
        <v>0</v>
      </c>
      <c r="AF26" s="41">
        <f t="shared" si="74"/>
        <v>0</v>
      </c>
      <c r="AG26" s="41">
        <f t="shared" si="74"/>
        <v>0</v>
      </c>
      <c r="AH26" s="41">
        <f t="shared" si="74"/>
        <v>0</v>
      </c>
      <c r="AI26" s="41">
        <f t="shared" si="74"/>
        <v>0</v>
      </c>
      <c r="AJ26" s="41">
        <f t="shared" si="74"/>
        <v>0</v>
      </c>
      <c r="AK26" s="41">
        <f t="shared" si="74"/>
        <v>0</v>
      </c>
      <c r="AL26" s="41">
        <f t="shared" si="74"/>
        <v>0</v>
      </c>
      <c r="AM26" s="41">
        <f t="shared" si="74"/>
        <v>0</v>
      </c>
      <c r="AN26" s="41">
        <f t="shared" si="74"/>
        <v>0</v>
      </c>
      <c r="AO26" s="41">
        <f t="shared" ref="AO26:BE26" si="75">IF($J26=0,0,IF($Q26=AO$4,_xludf.DAYS($L26,AN$4)/AO$3*MAX((MIN(AO$4,$K26)-MAX(AN$4,$J26-1))/$O26*$F26,0),IF(AND($Q26&gt;31,$Q26&lt;AO$4),0,MAX((MIN(AO$4,$K26)-MAX(AN$4,$J26-1))/$O26*$F26,0))))</f>
        <v>0</v>
      </c>
      <c r="AP26" s="41">
        <f t="shared" si="75"/>
        <v>0</v>
      </c>
      <c r="AQ26" s="41">
        <f t="shared" si="75"/>
        <v>0</v>
      </c>
      <c r="AR26" s="41">
        <f t="shared" si="75"/>
        <v>0</v>
      </c>
      <c r="AS26" s="41">
        <f t="shared" si="75"/>
        <v>0</v>
      </c>
      <c r="AT26" s="41">
        <f t="shared" si="75"/>
        <v>0</v>
      </c>
      <c r="AU26" s="41">
        <f t="shared" si="75"/>
        <v>0</v>
      </c>
      <c r="AV26" s="41">
        <f t="shared" si="75"/>
        <v>0</v>
      </c>
      <c r="AW26" s="41">
        <f t="shared" si="75"/>
        <v>0</v>
      </c>
      <c r="AX26" s="41">
        <f t="shared" si="75"/>
        <v>0</v>
      </c>
      <c r="AY26" s="41">
        <f t="shared" si="75"/>
        <v>0</v>
      </c>
      <c r="AZ26" s="41">
        <f t="shared" si="75"/>
        <v>0</v>
      </c>
      <c r="BA26" s="41">
        <f t="shared" si="75"/>
        <v>0</v>
      </c>
      <c r="BB26" s="41">
        <f t="shared" si="75"/>
        <v>0</v>
      </c>
      <c r="BC26" s="41">
        <f t="shared" si="75"/>
        <v>0</v>
      </c>
      <c r="BD26" s="41">
        <f t="shared" si="75"/>
        <v>0</v>
      </c>
      <c r="BE26" s="41">
        <f t="shared" si="75"/>
        <v>0</v>
      </c>
      <c r="BG26" s="41"/>
      <c r="BH26" s="41">
        <f t="shared" si="15"/>
        <v>0</v>
      </c>
      <c r="BI26" s="41">
        <f t="shared" ref="BI26:CR26" si="76">IF($P26=BI$4,$E26,0)-V26+BH26</f>
        <v>0</v>
      </c>
      <c r="BJ26" s="41">
        <f t="shared" si="76"/>
        <v>0</v>
      </c>
      <c r="BK26" s="41">
        <f t="shared" si="76"/>
        <v>0</v>
      </c>
      <c r="BL26" s="41">
        <f t="shared" si="76"/>
        <v>0</v>
      </c>
      <c r="BM26" s="41">
        <f t="shared" si="76"/>
        <v>0</v>
      </c>
      <c r="BN26" s="41">
        <f t="shared" si="76"/>
        <v>0</v>
      </c>
      <c r="BO26" s="41">
        <f t="shared" si="76"/>
        <v>0</v>
      </c>
      <c r="BP26" s="41">
        <f t="shared" si="76"/>
        <v>0</v>
      </c>
      <c r="BQ26" s="41">
        <f t="shared" si="76"/>
        <v>0</v>
      </c>
      <c r="BR26" s="41">
        <f t="shared" si="76"/>
        <v>0</v>
      </c>
      <c r="BS26" s="41">
        <f t="shared" si="76"/>
        <v>0</v>
      </c>
      <c r="BT26" s="41">
        <f t="shared" si="76"/>
        <v>0</v>
      </c>
      <c r="BU26" s="41">
        <f t="shared" si="76"/>
        <v>0</v>
      </c>
      <c r="BV26" s="41">
        <f t="shared" si="76"/>
        <v>0</v>
      </c>
      <c r="BW26" s="41">
        <f t="shared" si="76"/>
        <v>0</v>
      </c>
      <c r="BX26" s="41">
        <f t="shared" si="76"/>
        <v>0</v>
      </c>
      <c r="BY26" s="41">
        <f t="shared" si="76"/>
        <v>0</v>
      </c>
      <c r="BZ26" s="41">
        <f t="shared" si="76"/>
        <v>0</v>
      </c>
      <c r="CA26" s="41">
        <f t="shared" si="76"/>
        <v>0</v>
      </c>
      <c r="CB26" s="41">
        <f t="shared" si="76"/>
        <v>0</v>
      </c>
      <c r="CC26" s="41">
        <f t="shared" si="76"/>
        <v>0</v>
      </c>
      <c r="CD26" s="41">
        <f t="shared" si="76"/>
        <v>0</v>
      </c>
      <c r="CE26" s="41">
        <f t="shared" si="76"/>
        <v>0</v>
      </c>
      <c r="CF26" s="41">
        <f t="shared" si="76"/>
        <v>0</v>
      </c>
      <c r="CG26" s="41">
        <f t="shared" si="76"/>
        <v>0</v>
      </c>
      <c r="CH26" s="41">
        <f t="shared" si="76"/>
        <v>0</v>
      </c>
      <c r="CI26" s="41">
        <f t="shared" si="76"/>
        <v>0</v>
      </c>
      <c r="CJ26" s="41">
        <f t="shared" si="76"/>
        <v>0</v>
      </c>
      <c r="CK26" s="41">
        <f t="shared" si="76"/>
        <v>0</v>
      </c>
      <c r="CL26" s="41">
        <f t="shared" si="76"/>
        <v>0</v>
      </c>
      <c r="CM26" s="41">
        <f t="shared" si="76"/>
        <v>0</v>
      </c>
      <c r="CN26" s="41">
        <f t="shared" si="76"/>
        <v>0</v>
      </c>
      <c r="CO26" s="41">
        <f t="shared" si="76"/>
        <v>0</v>
      </c>
      <c r="CP26" s="41">
        <f t="shared" si="76"/>
        <v>0</v>
      </c>
      <c r="CQ26" s="41">
        <f t="shared" si="76"/>
        <v>0</v>
      </c>
      <c r="CR26" s="41">
        <f t="shared" si="76"/>
        <v>0</v>
      </c>
    </row>
    <row r="27" ht="14.25" customHeight="1">
      <c r="A27" s="42"/>
      <c r="B27" s="42"/>
      <c r="C27" s="15"/>
      <c r="D27" s="35"/>
      <c r="E27" s="36"/>
      <c r="F27" s="36"/>
      <c r="G27" s="38"/>
      <c r="H27" s="38"/>
      <c r="I27" s="15"/>
      <c r="J27" s="44"/>
      <c r="K27" s="44"/>
      <c r="L27" s="15"/>
      <c r="M27" s="15"/>
      <c r="O27" s="39">
        <f t="shared" si="8"/>
        <v>1</v>
      </c>
      <c r="P27" s="21">
        <f t="shared" si="9"/>
        <v>1</v>
      </c>
      <c r="Q27" s="21">
        <f t="shared" si="10"/>
        <v>1</v>
      </c>
      <c r="R27" s="39">
        <f t="shared" si="11"/>
        <v>0</v>
      </c>
      <c r="S27" s="40" t="str">
        <f t="shared" si="12"/>
        <v>OK</v>
      </c>
      <c r="T27" s="41"/>
      <c r="U27" s="41">
        <f t="shared" ref="U27:AN27" si="77">IF($J27=0,0,IF($Q27=U$4,($L27-T$4)/U$3*MAX((MIN(U$4,$K27)-MAX(T$4,$J27-1))/$O27*$F27,0),IF(AND($Q27&gt;31,$Q27&lt;U$4),0,MAX((MIN(U$4,$K27)-MAX(T$4,$J27-1))/$O27*$F27,0))))</f>
        <v>0</v>
      </c>
      <c r="V27" s="41">
        <f t="shared" si="77"/>
        <v>0</v>
      </c>
      <c r="W27" s="41">
        <f t="shared" si="77"/>
        <v>0</v>
      </c>
      <c r="X27" s="41">
        <f t="shared" si="77"/>
        <v>0</v>
      </c>
      <c r="Y27" s="41">
        <f t="shared" si="77"/>
        <v>0</v>
      </c>
      <c r="Z27" s="41">
        <f t="shared" si="77"/>
        <v>0</v>
      </c>
      <c r="AA27" s="41">
        <f t="shared" si="77"/>
        <v>0</v>
      </c>
      <c r="AB27" s="41">
        <f t="shared" si="77"/>
        <v>0</v>
      </c>
      <c r="AC27" s="41">
        <f t="shared" si="77"/>
        <v>0</v>
      </c>
      <c r="AD27" s="41">
        <f t="shared" si="77"/>
        <v>0</v>
      </c>
      <c r="AE27" s="41">
        <f t="shared" si="77"/>
        <v>0</v>
      </c>
      <c r="AF27" s="41">
        <f t="shared" si="77"/>
        <v>0</v>
      </c>
      <c r="AG27" s="41">
        <f t="shared" si="77"/>
        <v>0</v>
      </c>
      <c r="AH27" s="41">
        <f t="shared" si="77"/>
        <v>0</v>
      </c>
      <c r="AI27" s="41">
        <f t="shared" si="77"/>
        <v>0</v>
      </c>
      <c r="AJ27" s="41">
        <f t="shared" si="77"/>
        <v>0</v>
      </c>
      <c r="AK27" s="41">
        <f t="shared" si="77"/>
        <v>0</v>
      </c>
      <c r="AL27" s="41">
        <f t="shared" si="77"/>
        <v>0</v>
      </c>
      <c r="AM27" s="41">
        <f t="shared" si="77"/>
        <v>0</v>
      </c>
      <c r="AN27" s="41">
        <f t="shared" si="77"/>
        <v>0</v>
      </c>
      <c r="AO27" s="41">
        <f t="shared" ref="AO27:BE27" si="78">IF($J27=0,0,IF($Q27=AO$4,_xludf.DAYS($L27,AN$4)/AO$3*MAX((MIN(AO$4,$K27)-MAX(AN$4,$J27-1))/$O27*$F27,0),IF(AND($Q27&gt;31,$Q27&lt;AO$4),0,MAX((MIN(AO$4,$K27)-MAX(AN$4,$J27-1))/$O27*$F27,0))))</f>
        <v>0</v>
      </c>
      <c r="AP27" s="41">
        <f t="shared" si="78"/>
        <v>0</v>
      </c>
      <c r="AQ27" s="41">
        <f t="shared" si="78"/>
        <v>0</v>
      </c>
      <c r="AR27" s="41">
        <f t="shared" si="78"/>
        <v>0</v>
      </c>
      <c r="AS27" s="41">
        <f t="shared" si="78"/>
        <v>0</v>
      </c>
      <c r="AT27" s="41">
        <f t="shared" si="78"/>
        <v>0</v>
      </c>
      <c r="AU27" s="41">
        <f t="shared" si="78"/>
        <v>0</v>
      </c>
      <c r="AV27" s="41">
        <f t="shared" si="78"/>
        <v>0</v>
      </c>
      <c r="AW27" s="41">
        <f t="shared" si="78"/>
        <v>0</v>
      </c>
      <c r="AX27" s="41">
        <f t="shared" si="78"/>
        <v>0</v>
      </c>
      <c r="AY27" s="41">
        <f t="shared" si="78"/>
        <v>0</v>
      </c>
      <c r="AZ27" s="41">
        <f t="shared" si="78"/>
        <v>0</v>
      </c>
      <c r="BA27" s="41">
        <f t="shared" si="78"/>
        <v>0</v>
      </c>
      <c r="BB27" s="41">
        <f t="shared" si="78"/>
        <v>0</v>
      </c>
      <c r="BC27" s="41">
        <f t="shared" si="78"/>
        <v>0</v>
      </c>
      <c r="BD27" s="41">
        <f t="shared" si="78"/>
        <v>0</v>
      </c>
      <c r="BE27" s="41">
        <f t="shared" si="78"/>
        <v>0</v>
      </c>
      <c r="BG27" s="41"/>
      <c r="BH27" s="41">
        <f t="shared" si="15"/>
        <v>0</v>
      </c>
      <c r="BI27" s="41">
        <f t="shared" ref="BI27:CR27" si="79">IF($P27=BI$4,$E27,0)-V27+BH27</f>
        <v>0</v>
      </c>
      <c r="BJ27" s="41">
        <f t="shared" si="79"/>
        <v>0</v>
      </c>
      <c r="BK27" s="41">
        <f t="shared" si="79"/>
        <v>0</v>
      </c>
      <c r="BL27" s="41">
        <f t="shared" si="79"/>
        <v>0</v>
      </c>
      <c r="BM27" s="41">
        <f t="shared" si="79"/>
        <v>0</v>
      </c>
      <c r="BN27" s="41">
        <f t="shared" si="79"/>
        <v>0</v>
      </c>
      <c r="BO27" s="41">
        <f t="shared" si="79"/>
        <v>0</v>
      </c>
      <c r="BP27" s="41">
        <f t="shared" si="79"/>
        <v>0</v>
      </c>
      <c r="BQ27" s="41">
        <f t="shared" si="79"/>
        <v>0</v>
      </c>
      <c r="BR27" s="41">
        <f t="shared" si="79"/>
        <v>0</v>
      </c>
      <c r="BS27" s="41">
        <f t="shared" si="79"/>
        <v>0</v>
      </c>
      <c r="BT27" s="41">
        <f t="shared" si="79"/>
        <v>0</v>
      </c>
      <c r="BU27" s="41">
        <f t="shared" si="79"/>
        <v>0</v>
      </c>
      <c r="BV27" s="41">
        <f t="shared" si="79"/>
        <v>0</v>
      </c>
      <c r="BW27" s="41">
        <f t="shared" si="79"/>
        <v>0</v>
      </c>
      <c r="BX27" s="41">
        <f t="shared" si="79"/>
        <v>0</v>
      </c>
      <c r="BY27" s="41">
        <f t="shared" si="79"/>
        <v>0</v>
      </c>
      <c r="BZ27" s="41">
        <f t="shared" si="79"/>
        <v>0</v>
      </c>
      <c r="CA27" s="41">
        <f t="shared" si="79"/>
        <v>0</v>
      </c>
      <c r="CB27" s="41">
        <f t="shared" si="79"/>
        <v>0</v>
      </c>
      <c r="CC27" s="41">
        <f t="shared" si="79"/>
        <v>0</v>
      </c>
      <c r="CD27" s="41">
        <f t="shared" si="79"/>
        <v>0</v>
      </c>
      <c r="CE27" s="41">
        <f t="shared" si="79"/>
        <v>0</v>
      </c>
      <c r="CF27" s="41">
        <f t="shared" si="79"/>
        <v>0</v>
      </c>
      <c r="CG27" s="41">
        <f t="shared" si="79"/>
        <v>0</v>
      </c>
      <c r="CH27" s="41">
        <f t="shared" si="79"/>
        <v>0</v>
      </c>
      <c r="CI27" s="41">
        <f t="shared" si="79"/>
        <v>0</v>
      </c>
      <c r="CJ27" s="41">
        <f t="shared" si="79"/>
        <v>0</v>
      </c>
      <c r="CK27" s="41">
        <f t="shared" si="79"/>
        <v>0</v>
      </c>
      <c r="CL27" s="41">
        <f t="shared" si="79"/>
        <v>0</v>
      </c>
      <c r="CM27" s="41">
        <f t="shared" si="79"/>
        <v>0</v>
      </c>
      <c r="CN27" s="41">
        <f t="shared" si="79"/>
        <v>0</v>
      </c>
      <c r="CO27" s="41">
        <f t="shared" si="79"/>
        <v>0</v>
      </c>
      <c r="CP27" s="41">
        <f t="shared" si="79"/>
        <v>0</v>
      </c>
      <c r="CQ27" s="41">
        <f t="shared" si="79"/>
        <v>0</v>
      </c>
      <c r="CR27" s="41">
        <f t="shared" si="79"/>
        <v>0</v>
      </c>
    </row>
    <row r="28" ht="14.25" customHeight="1">
      <c r="A28" s="42"/>
      <c r="B28" s="42"/>
      <c r="C28" s="15"/>
      <c r="D28" s="35"/>
      <c r="E28" s="36"/>
      <c r="F28" s="36"/>
      <c r="G28" s="38"/>
      <c r="H28" s="38"/>
      <c r="I28" s="15"/>
      <c r="J28" s="44"/>
      <c r="K28" s="44"/>
      <c r="L28" s="15"/>
      <c r="M28" s="15"/>
      <c r="O28" s="39">
        <f t="shared" si="8"/>
        <v>1</v>
      </c>
      <c r="P28" s="21">
        <f t="shared" si="9"/>
        <v>1</v>
      </c>
      <c r="Q28" s="21">
        <f t="shared" si="10"/>
        <v>1</v>
      </c>
      <c r="R28" s="39">
        <f t="shared" si="11"/>
        <v>0</v>
      </c>
      <c r="S28" s="40" t="str">
        <f t="shared" si="12"/>
        <v>OK</v>
      </c>
      <c r="T28" s="41"/>
      <c r="U28" s="41">
        <f t="shared" ref="U28:AN28" si="80">IF($J28=0,0,IF($Q28=U$4,($L28-T$4)/U$3*MAX((MIN(U$4,$K28)-MAX(T$4,$J28-1))/$O28*$F28,0),IF(AND($Q28&gt;31,$Q28&lt;U$4),0,MAX((MIN(U$4,$K28)-MAX(T$4,$J28-1))/$O28*$F28,0))))</f>
        <v>0</v>
      </c>
      <c r="V28" s="41">
        <f t="shared" si="80"/>
        <v>0</v>
      </c>
      <c r="W28" s="41">
        <f t="shared" si="80"/>
        <v>0</v>
      </c>
      <c r="X28" s="41">
        <f t="shared" si="80"/>
        <v>0</v>
      </c>
      <c r="Y28" s="41">
        <f t="shared" si="80"/>
        <v>0</v>
      </c>
      <c r="Z28" s="41">
        <f t="shared" si="80"/>
        <v>0</v>
      </c>
      <c r="AA28" s="41">
        <f t="shared" si="80"/>
        <v>0</v>
      </c>
      <c r="AB28" s="41">
        <f t="shared" si="80"/>
        <v>0</v>
      </c>
      <c r="AC28" s="41">
        <f t="shared" si="80"/>
        <v>0</v>
      </c>
      <c r="AD28" s="41">
        <f t="shared" si="80"/>
        <v>0</v>
      </c>
      <c r="AE28" s="41">
        <f t="shared" si="80"/>
        <v>0</v>
      </c>
      <c r="AF28" s="41">
        <f t="shared" si="80"/>
        <v>0</v>
      </c>
      <c r="AG28" s="41">
        <f t="shared" si="80"/>
        <v>0</v>
      </c>
      <c r="AH28" s="41">
        <f t="shared" si="80"/>
        <v>0</v>
      </c>
      <c r="AI28" s="41">
        <f t="shared" si="80"/>
        <v>0</v>
      </c>
      <c r="AJ28" s="41">
        <f t="shared" si="80"/>
        <v>0</v>
      </c>
      <c r="AK28" s="41">
        <f t="shared" si="80"/>
        <v>0</v>
      </c>
      <c r="AL28" s="41">
        <f t="shared" si="80"/>
        <v>0</v>
      </c>
      <c r="AM28" s="41">
        <f t="shared" si="80"/>
        <v>0</v>
      </c>
      <c r="AN28" s="41">
        <f t="shared" si="80"/>
        <v>0</v>
      </c>
      <c r="AO28" s="41">
        <f t="shared" ref="AO28:BE28" si="81">IF($J28=0,0,IF($Q28=AO$4,_xludf.DAYS($L28,AN$4)/AO$3*MAX((MIN(AO$4,$K28)-MAX(AN$4,$J28-1))/$O28*$F28,0),IF(AND($Q28&gt;31,$Q28&lt;AO$4),0,MAX((MIN(AO$4,$K28)-MAX(AN$4,$J28-1))/$O28*$F28,0))))</f>
        <v>0</v>
      </c>
      <c r="AP28" s="41">
        <f t="shared" si="81"/>
        <v>0</v>
      </c>
      <c r="AQ28" s="41">
        <f t="shared" si="81"/>
        <v>0</v>
      </c>
      <c r="AR28" s="41">
        <f t="shared" si="81"/>
        <v>0</v>
      </c>
      <c r="AS28" s="41">
        <f t="shared" si="81"/>
        <v>0</v>
      </c>
      <c r="AT28" s="41">
        <f t="shared" si="81"/>
        <v>0</v>
      </c>
      <c r="AU28" s="41">
        <f t="shared" si="81"/>
        <v>0</v>
      </c>
      <c r="AV28" s="41">
        <f t="shared" si="81"/>
        <v>0</v>
      </c>
      <c r="AW28" s="41">
        <f t="shared" si="81"/>
        <v>0</v>
      </c>
      <c r="AX28" s="41">
        <f t="shared" si="81"/>
        <v>0</v>
      </c>
      <c r="AY28" s="41">
        <f t="shared" si="81"/>
        <v>0</v>
      </c>
      <c r="AZ28" s="41">
        <f t="shared" si="81"/>
        <v>0</v>
      </c>
      <c r="BA28" s="41">
        <f t="shared" si="81"/>
        <v>0</v>
      </c>
      <c r="BB28" s="41">
        <f t="shared" si="81"/>
        <v>0</v>
      </c>
      <c r="BC28" s="41">
        <f t="shared" si="81"/>
        <v>0</v>
      </c>
      <c r="BD28" s="41">
        <f t="shared" si="81"/>
        <v>0</v>
      </c>
      <c r="BE28" s="41">
        <f t="shared" si="81"/>
        <v>0</v>
      </c>
      <c r="BG28" s="41"/>
      <c r="BH28" s="41">
        <f t="shared" si="15"/>
        <v>0</v>
      </c>
      <c r="BI28" s="41">
        <f t="shared" ref="BI28:CR28" si="82">IF($P28=BI$4,$E28,0)-V28+BH28</f>
        <v>0</v>
      </c>
      <c r="BJ28" s="41">
        <f t="shared" si="82"/>
        <v>0</v>
      </c>
      <c r="BK28" s="41">
        <f t="shared" si="82"/>
        <v>0</v>
      </c>
      <c r="BL28" s="41">
        <f t="shared" si="82"/>
        <v>0</v>
      </c>
      <c r="BM28" s="41">
        <f t="shared" si="82"/>
        <v>0</v>
      </c>
      <c r="BN28" s="41">
        <f t="shared" si="82"/>
        <v>0</v>
      </c>
      <c r="BO28" s="41">
        <f t="shared" si="82"/>
        <v>0</v>
      </c>
      <c r="BP28" s="41">
        <f t="shared" si="82"/>
        <v>0</v>
      </c>
      <c r="BQ28" s="41">
        <f t="shared" si="82"/>
        <v>0</v>
      </c>
      <c r="BR28" s="41">
        <f t="shared" si="82"/>
        <v>0</v>
      </c>
      <c r="BS28" s="41">
        <f t="shared" si="82"/>
        <v>0</v>
      </c>
      <c r="BT28" s="41">
        <f t="shared" si="82"/>
        <v>0</v>
      </c>
      <c r="BU28" s="41">
        <f t="shared" si="82"/>
        <v>0</v>
      </c>
      <c r="BV28" s="41">
        <f t="shared" si="82"/>
        <v>0</v>
      </c>
      <c r="BW28" s="41">
        <f t="shared" si="82"/>
        <v>0</v>
      </c>
      <c r="BX28" s="41">
        <f t="shared" si="82"/>
        <v>0</v>
      </c>
      <c r="BY28" s="41">
        <f t="shared" si="82"/>
        <v>0</v>
      </c>
      <c r="BZ28" s="41">
        <f t="shared" si="82"/>
        <v>0</v>
      </c>
      <c r="CA28" s="41">
        <f t="shared" si="82"/>
        <v>0</v>
      </c>
      <c r="CB28" s="41">
        <f t="shared" si="82"/>
        <v>0</v>
      </c>
      <c r="CC28" s="41">
        <f t="shared" si="82"/>
        <v>0</v>
      </c>
      <c r="CD28" s="41">
        <f t="shared" si="82"/>
        <v>0</v>
      </c>
      <c r="CE28" s="41">
        <f t="shared" si="82"/>
        <v>0</v>
      </c>
      <c r="CF28" s="41">
        <f t="shared" si="82"/>
        <v>0</v>
      </c>
      <c r="CG28" s="41">
        <f t="shared" si="82"/>
        <v>0</v>
      </c>
      <c r="CH28" s="41">
        <f t="shared" si="82"/>
        <v>0</v>
      </c>
      <c r="CI28" s="41">
        <f t="shared" si="82"/>
        <v>0</v>
      </c>
      <c r="CJ28" s="41">
        <f t="shared" si="82"/>
        <v>0</v>
      </c>
      <c r="CK28" s="41">
        <f t="shared" si="82"/>
        <v>0</v>
      </c>
      <c r="CL28" s="41">
        <f t="shared" si="82"/>
        <v>0</v>
      </c>
      <c r="CM28" s="41">
        <f t="shared" si="82"/>
        <v>0</v>
      </c>
      <c r="CN28" s="41">
        <f t="shared" si="82"/>
        <v>0</v>
      </c>
      <c r="CO28" s="41">
        <f t="shared" si="82"/>
        <v>0</v>
      </c>
      <c r="CP28" s="41">
        <f t="shared" si="82"/>
        <v>0</v>
      </c>
      <c r="CQ28" s="41">
        <f t="shared" si="82"/>
        <v>0</v>
      </c>
      <c r="CR28" s="41">
        <f t="shared" si="82"/>
        <v>0</v>
      </c>
    </row>
    <row r="29" ht="14.25" customHeight="1">
      <c r="A29" s="42"/>
      <c r="B29" s="42"/>
      <c r="C29" s="15"/>
      <c r="D29" s="35"/>
      <c r="E29" s="36"/>
      <c r="F29" s="37"/>
      <c r="G29" s="38"/>
      <c r="H29" s="38"/>
      <c r="I29" s="15"/>
      <c r="J29" s="38"/>
      <c r="K29" s="38"/>
      <c r="L29" s="38"/>
      <c r="M29" s="15"/>
      <c r="O29" s="39">
        <f t="shared" si="8"/>
        <v>1</v>
      </c>
      <c r="P29" s="21">
        <f t="shared" si="9"/>
        <v>1</v>
      </c>
      <c r="Q29" s="21">
        <f t="shared" si="10"/>
        <v>1</v>
      </c>
      <c r="R29" s="39">
        <f t="shared" si="11"/>
        <v>0</v>
      </c>
      <c r="S29" s="40" t="str">
        <f t="shared" si="12"/>
        <v>OK</v>
      </c>
      <c r="T29" s="41"/>
      <c r="U29" s="41">
        <f t="shared" ref="U29:AN29" si="83">IF($J29=0,0,IF($Q29=U$4,($L29-T$4)/U$3*MAX((MIN(U$4,$K29)-MAX(T$4,$J29-1))/$O29*$F29,0),IF(AND($Q29&gt;31,$Q29&lt;U$4),0,MAX((MIN(U$4,$K29)-MAX(T$4,$J29-1))/$O29*$F29,0))))</f>
        <v>0</v>
      </c>
      <c r="V29" s="41">
        <f t="shared" si="83"/>
        <v>0</v>
      </c>
      <c r="W29" s="41">
        <f t="shared" si="83"/>
        <v>0</v>
      </c>
      <c r="X29" s="41">
        <f t="shared" si="83"/>
        <v>0</v>
      </c>
      <c r="Y29" s="41">
        <f t="shared" si="83"/>
        <v>0</v>
      </c>
      <c r="Z29" s="41">
        <f t="shared" si="83"/>
        <v>0</v>
      </c>
      <c r="AA29" s="41">
        <f t="shared" si="83"/>
        <v>0</v>
      </c>
      <c r="AB29" s="41">
        <f t="shared" si="83"/>
        <v>0</v>
      </c>
      <c r="AC29" s="41">
        <f t="shared" si="83"/>
        <v>0</v>
      </c>
      <c r="AD29" s="41">
        <f t="shared" si="83"/>
        <v>0</v>
      </c>
      <c r="AE29" s="41">
        <f t="shared" si="83"/>
        <v>0</v>
      </c>
      <c r="AF29" s="41">
        <f t="shared" si="83"/>
        <v>0</v>
      </c>
      <c r="AG29" s="41">
        <f t="shared" si="83"/>
        <v>0</v>
      </c>
      <c r="AH29" s="41">
        <f t="shared" si="83"/>
        <v>0</v>
      </c>
      <c r="AI29" s="41">
        <f t="shared" si="83"/>
        <v>0</v>
      </c>
      <c r="AJ29" s="41">
        <f t="shared" si="83"/>
        <v>0</v>
      </c>
      <c r="AK29" s="41">
        <f t="shared" si="83"/>
        <v>0</v>
      </c>
      <c r="AL29" s="41">
        <f t="shared" si="83"/>
        <v>0</v>
      </c>
      <c r="AM29" s="41">
        <f t="shared" si="83"/>
        <v>0</v>
      </c>
      <c r="AN29" s="41">
        <f t="shared" si="83"/>
        <v>0</v>
      </c>
      <c r="AO29" s="41">
        <f t="shared" ref="AO29:BE29" si="84">IF($J29=0,0,IF($Q29=AO$4,_xludf.DAYS($L29,AN$4)/AO$3*MAX((MIN(AO$4,$K29)-MAX(AN$4,$J29-1))/$O29*$F29,0),IF(AND($Q29&gt;31,$Q29&lt;AO$4),0,MAX((MIN(AO$4,$K29)-MAX(AN$4,$J29-1))/$O29*$F29,0))))</f>
        <v>0</v>
      </c>
      <c r="AP29" s="41">
        <f t="shared" si="84"/>
        <v>0</v>
      </c>
      <c r="AQ29" s="41">
        <f t="shared" si="84"/>
        <v>0</v>
      </c>
      <c r="AR29" s="41">
        <f t="shared" si="84"/>
        <v>0</v>
      </c>
      <c r="AS29" s="41">
        <f t="shared" si="84"/>
        <v>0</v>
      </c>
      <c r="AT29" s="41">
        <f t="shared" si="84"/>
        <v>0</v>
      </c>
      <c r="AU29" s="41">
        <f t="shared" si="84"/>
        <v>0</v>
      </c>
      <c r="AV29" s="41">
        <f t="shared" si="84"/>
        <v>0</v>
      </c>
      <c r="AW29" s="41">
        <f t="shared" si="84"/>
        <v>0</v>
      </c>
      <c r="AX29" s="41">
        <f t="shared" si="84"/>
        <v>0</v>
      </c>
      <c r="AY29" s="41">
        <f t="shared" si="84"/>
        <v>0</v>
      </c>
      <c r="AZ29" s="41">
        <f t="shared" si="84"/>
        <v>0</v>
      </c>
      <c r="BA29" s="41">
        <f t="shared" si="84"/>
        <v>0</v>
      </c>
      <c r="BB29" s="41">
        <f t="shared" si="84"/>
        <v>0</v>
      </c>
      <c r="BC29" s="41">
        <f t="shared" si="84"/>
        <v>0</v>
      </c>
      <c r="BD29" s="41">
        <f t="shared" si="84"/>
        <v>0</v>
      </c>
      <c r="BE29" s="41">
        <f t="shared" si="84"/>
        <v>0</v>
      </c>
      <c r="BG29" s="41"/>
      <c r="BH29" s="41">
        <f t="shared" si="15"/>
        <v>0</v>
      </c>
      <c r="BI29" s="41">
        <f t="shared" ref="BI29:CR29" si="85">IF($P29=BI$4,$E29,0)-V29+BH29</f>
        <v>0</v>
      </c>
      <c r="BJ29" s="41">
        <f t="shared" si="85"/>
        <v>0</v>
      </c>
      <c r="BK29" s="41">
        <f t="shared" si="85"/>
        <v>0</v>
      </c>
      <c r="BL29" s="41">
        <f t="shared" si="85"/>
        <v>0</v>
      </c>
      <c r="BM29" s="41">
        <f t="shared" si="85"/>
        <v>0</v>
      </c>
      <c r="BN29" s="41">
        <f t="shared" si="85"/>
        <v>0</v>
      </c>
      <c r="BO29" s="41">
        <f t="shared" si="85"/>
        <v>0</v>
      </c>
      <c r="BP29" s="41">
        <f t="shared" si="85"/>
        <v>0</v>
      </c>
      <c r="BQ29" s="41">
        <f t="shared" si="85"/>
        <v>0</v>
      </c>
      <c r="BR29" s="41">
        <f t="shared" si="85"/>
        <v>0</v>
      </c>
      <c r="BS29" s="41">
        <f t="shared" si="85"/>
        <v>0</v>
      </c>
      <c r="BT29" s="41">
        <f t="shared" si="85"/>
        <v>0</v>
      </c>
      <c r="BU29" s="41">
        <f t="shared" si="85"/>
        <v>0</v>
      </c>
      <c r="BV29" s="41">
        <f t="shared" si="85"/>
        <v>0</v>
      </c>
      <c r="BW29" s="41">
        <f t="shared" si="85"/>
        <v>0</v>
      </c>
      <c r="BX29" s="41">
        <f t="shared" si="85"/>
        <v>0</v>
      </c>
      <c r="BY29" s="41">
        <f t="shared" si="85"/>
        <v>0</v>
      </c>
      <c r="BZ29" s="41">
        <f t="shared" si="85"/>
        <v>0</v>
      </c>
      <c r="CA29" s="41">
        <f t="shared" si="85"/>
        <v>0</v>
      </c>
      <c r="CB29" s="41">
        <f t="shared" si="85"/>
        <v>0</v>
      </c>
      <c r="CC29" s="41">
        <f t="shared" si="85"/>
        <v>0</v>
      </c>
      <c r="CD29" s="41">
        <f t="shared" si="85"/>
        <v>0</v>
      </c>
      <c r="CE29" s="41">
        <f t="shared" si="85"/>
        <v>0</v>
      </c>
      <c r="CF29" s="41">
        <f t="shared" si="85"/>
        <v>0</v>
      </c>
      <c r="CG29" s="41">
        <f t="shared" si="85"/>
        <v>0</v>
      </c>
      <c r="CH29" s="41">
        <f t="shared" si="85"/>
        <v>0</v>
      </c>
      <c r="CI29" s="41">
        <f t="shared" si="85"/>
        <v>0</v>
      </c>
      <c r="CJ29" s="41">
        <f t="shared" si="85"/>
        <v>0</v>
      </c>
      <c r="CK29" s="41">
        <f t="shared" si="85"/>
        <v>0</v>
      </c>
      <c r="CL29" s="41">
        <f t="shared" si="85"/>
        <v>0</v>
      </c>
      <c r="CM29" s="41">
        <f t="shared" si="85"/>
        <v>0</v>
      </c>
      <c r="CN29" s="41">
        <f t="shared" si="85"/>
        <v>0</v>
      </c>
      <c r="CO29" s="41">
        <f t="shared" si="85"/>
        <v>0</v>
      </c>
      <c r="CP29" s="41">
        <f t="shared" si="85"/>
        <v>0</v>
      </c>
      <c r="CQ29" s="41">
        <f t="shared" si="85"/>
        <v>0</v>
      </c>
      <c r="CR29" s="41">
        <f t="shared" si="85"/>
        <v>0</v>
      </c>
    </row>
    <row r="30" ht="14.25" customHeight="1">
      <c r="A30" s="43"/>
      <c r="B30" s="43"/>
      <c r="C30" s="15"/>
      <c r="D30" s="35"/>
      <c r="E30" s="36"/>
      <c r="F30" s="37"/>
      <c r="G30" s="38"/>
      <c r="H30" s="38"/>
      <c r="I30" s="15"/>
      <c r="J30" s="38"/>
      <c r="K30" s="38"/>
      <c r="L30" s="38"/>
      <c r="M30" s="15"/>
      <c r="O30" s="39">
        <f t="shared" si="8"/>
        <v>1</v>
      </c>
      <c r="P30" s="21">
        <f t="shared" si="9"/>
        <v>1</v>
      </c>
      <c r="Q30" s="21">
        <f t="shared" si="10"/>
        <v>1</v>
      </c>
      <c r="R30" s="39">
        <f t="shared" si="11"/>
        <v>0</v>
      </c>
      <c r="S30" s="40" t="str">
        <f t="shared" si="12"/>
        <v>OK</v>
      </c>
      <c r="T30" s="41"/>
      <c r="U30" s="41">
        <f t="shared" ref="U30:AN30" si="86">IF($J30=0,0,IF($Q30=U$4,($L30-T$4)/U$3*MAX((MIN(U$4,$K30)-MAX(T$4,$J30-1))/$O30*$F30,0),IF(AND($Q30&gt;31,$Q30&lt;U$4),0,MAX((MIN(U$4,$K30)-MAX(T$4,$J30-1))/$O30*$F30,0))))</f>
        <v>0</v>
      </c>
      <c r="V30" s="41">
        <f t="shared" si="86"/>
        <v>0</v>
      </c>
      <c r="W30" s="41">
        <f t="shared" si="86"/>
        <v>0</v>
      </c>
      <c r="X30" s="41">
        <f t="shared" si="86"/>
        <v>0</v>
      </c>
      <c r="Y30" s="41">
        <f t="shared" si="86"/>
        <v>0</v>
      </c>
      <c r="Z30" s="41">
        <f t="shared" si="86"/>
        <v>0</v>
      </c>
      <c r="AA30" s="41">
        <f t="shared" si="86"/>
        <v>0</v>
      </c>
      <c r="AB30" s="41">
        <f t="shared" si="86"/>
        <v>0</v>
      </c>
      <c r="AC30" s="41">
        <f t="shared" si="86"/>
        <v>0</v>
      </c>
      <c r="AD30" s="41">
        <f t="shared" si="86"/>
        <v>0</v>
      </c>
      <c r="AE30" s="41">
        <f t="shared" si="86"/>
        <v>0</v>
      </c>
      <c r="AF30" s="41">
        <f t="shared" si="86"/>
        <v>0</v>
      </c>
      <c r="AG30" s="41">
        <f t="shared" si="86"/>
        <v>0</v>
      </c>
      <c r="AH30" s="41">
        <f t="shared" si="86"/>
        <v>0</v>
      </c>
      <c r="AI30" s="41">
        <f t="shared" si="86"/>
        <v>0</v>
      </c>
      <c r="AJ30" s="41">
        <f t="shared" si="86"/>
        <v>0</v>
      </c>
      <c r="AK30" s="41">
        <f t="shared" si="86"/>
        <v>0</v>
      </c>
      <c r="AL30" s="41">
        <f t="shared" si="86"/>
        <v>0</v>
      </c>
      <c r="AM30" s="41">
        <f t="shared" si="86"/>
        <v>0</v>
      </c>
      <c r="AN30" s="41">
        <f t="shared" si="86"/>
        <v>0</v>
      </c>
      <c r="AO30" s="41">
        <f t="shared" ref="AO30:BE30" si="87">IF($J30=0,0,IF($Q30=AO$4,_xludf.DAYS($L30,AN$4)/AO$3*MAX((MIN(AO$4,$K30)-MAX(AN$4,$J30-1))/$O30*$F30,0),IF(AND($Q30&gt;31,$Q30&lt;AO$4),0,MAX((MIN(AO$4,$K30)-MAX(AN$4,$J30-1))/$O30*$F30,0))))</f>
        <v>0</v>
      </c>
      <c r="AP30" s="41">
        <f t="shared" si="87"/>
        <v>0</v>
      </c>
      <c r="AQ30" s="41">
        <f t="shared" si="87"/>
        <v>0</v>
      </c>
      <c r="AR30" s="41">
        <f t="shared" si="87"/>
        <v>0</v>
      </c>
      <c r="AS30" s="41">
        <f t="shared" si="87"/>
        <v>0</v>
      </c>
      <c r="AT30" s="41">
        <f t="shared" si="87"/>
        <v>0</v>
      </c>
      <c r="AU30" s="41">
        <f t="shared" si="87"/>
        <v>0</v>
      </c>
      <c r="AV30" s="41">
        <f t="shared" si="87"/>
        <v>0</v>
      </c>
      <c r="AW30" s="41">
        <f t="shared" si="87"/>
        <v>0</v>
      </c>
      <c r="AX30" s="41">
        <f t="shared" si="87"/>
        <v>0</v>
      </c>
      <c r="AY30" s="41">
        <f t="shared" si="87"/>
        <v>0</v>
      </c>
      <c r="AZ30" s="41">
        <f t="shared" si="87"/>
        <v>0</v>
      </c>
      <c r="BA30" s="41">
        <f t="shared" si="87"/>
        <v>0</v>
      </c>
      <c r="BB30" s="41">
        <f t="shared" si="87"/>
        <v>0</v>
      </c>
      <c r="BC30" s="41">
        <f t="shared" si="87"/>
        <v>0</v>
      </c>
      <c r="BD30" s="41">
        <f t="shared" si="87"/>
        <v>0</v>
      </c>
      <c r="BE30" s="41">
        <f t="shared" si="87"/>
        <v>0</v>
      </c>
      <c r="BG30" s="41"/>
      <c r="BH30" s="41">
        <f t="shared" si="15"/>
        <v>0</v>
      </c>
      <c r="BI30" s="41">
        <f t="shared" ref="BI30:CR30" si="88">IF($P30=BI$4,$E30,0)-V30+BH30</f>
        <v>0</v>
      </c>
      <c r="BJ30" s="41">
        <f t="shared" si="88"/>
        <v>0</v>
      </c>
      <c r="BK30" s="41">
        <f t="shared" si="88"/>
        <v>0</v>
      </c>
      <c r="BL30" s="41">
        <f t="shared" si="88"/>
        <v>0</v>
      </c>
      <c r="BM30" s="41">
        <f t="shared" si="88"/>
        <v>0</v>
      </c>
      <c r="BN30" s="41">
        <f t="shared" si="88"/>
        <v>0</v>
      </c>
      <c r="BO30" s="41">
        <f t="shared" si="88"/>
        <v>0</v>
      </c>
      <c r="BP30" s="41">
        <f t="shared" si="88"/>
        <v>0</v>
      </c>
      <c r="BQ30" s="41">
        <f t="shared" si="88"/>
        <v>0</v>
      </c>
      <c r="BR30" s="41">
        <f t="shared" si="88"/>
        <v>0</v>
      </c>
      <c r="BS30" s="41">
        <f t="shared" si="88"/>
        <v>0</v>
      </c>
      <c r="BT30" s="41">
        <f t="shared" si="88"/>
        <v>0</v>
      </c>
      <c r="BU30" s="41">
        <f t="shared" si="88"/>
        <v>0</v>
      </c>
      <c r="BV30" s="41">
        <f t="shared" si="88"/>
        <v>0</v>
      </c>
      <c r="BW30" s="41">
        <f t="shared" si="88"/>
        <v>0</v>
      </c>
      <c r="BX30" s="41">
        <f t="shared" si="88"/>
        <v>0</v>
      </c>
      <c r="BY30" s="41">
        <f t="shared" si="88"/>
        <v>0</v>
      </c>
      <c r="BZ30" s="41">
        <f t="shared" si="88"/>
        <v>0</v>
      </c>
      <c r="CA30" s="41">
        <f t="shared" si="88"/>
        <v>0</v>
      </c>
      <c r="CB30" s="41">
        <f t="shared" si="88"/>
        <v>0</v>
      </c>
      <c r="CC30" s="41">
        <f t="shared" si="88"/>
        <v>0</v>
      </c>
      <c r="CD30" s="41">
        <f t="shared" si="88"/>
        <v>0</v>
      </c>
      <c r="CE30" s="41">
        <f t="shared" si="88"/>
        <v>0</v>
      </c>
      <c r="CF30" s="41">
        <f t="shared" si="88"/>
        <v>0</v>
      </c>
      <c r="CG30" s="41">
        <f t="shared" si="88"/>
        <v>0</v>
      </c>
      <c r="CH30" s="41">
        <f t="shared" si="88"/>
        <v>0</v>
      </c>
      <c r="CI30" s="41">
        <f t="shared" si="88"/>
        <v>0</v>
      </c>
      <c r="CJ30" s="41">
        <f t="shared" si="88"/>
        <v>0</v>
      </c>
      <c r="CK30" s="41">
        <f t="shared" si="88"/>
        <v>0</v>
      </c>
      <c r="CL30" s="41">
        <f t="shared" si="88"/>
        <v>0</v>
      </c>
      <c r="CM30" s="41">
        <f t="shared" si="88"/>
        <v>0</v>
      </c>
      <c r="CN30" s="41">
        <f t="shared" si="88"/>
        <v>0</v>
      </c>
      <c r="CO30" s="41">
        <f t="shared" si="88"/>
        <v>0</v>
      </c>
      <c r="CP30" s="41">
        <f t="shared" si="88"/>
        <v>0</v>
      </c>
      <c r="CQ30" s="41">
        <f t="shared" si="88"/>
        <v>0</v>
      </c>
      <c r="CR30" s="41">
        <f t="shared" si="88"/>
        <v>0</v>
      </c>
    </row>
    <row r="31" ht="14.25" customHeight="1">
      <c r="A31" s="43"/>
      <c r="B31" s="43"/>
      <c r="C31" s="15"/>
      <c r="D31" s="35"/>
      <c r="E31" s="36"/>
      <c r="F31" s="37"/>
      <c r="G31" s="38"/>
      <c r="H31" s="38"/>
      <c r="I31" s="15"/>
      <c r="J31" s="38"/>
      <c r="K31" s="38"/>
      <c r="L31" s="15"/>
      <c r="M31" s="15"/>
      <c r="O31" s="39">
        <f t="shared" si="8"/>
        <v>1</v>
      </c>
      <c r="P31" s="21">
        <f t="shared" si="9"/>
        <v>1</v>
      </c>
      <c r="Q31" s="21">
        <f t="shared" si="10"/>
        <v>1</v>
      </c>
      <c r="R31" s="39">
        <f t="shared" si="11"/>
        <v>0</v>
      </c>
      <c r="S31" s="40" t="str">
        <f t="shared" si="12"/>
        <v>OK</v>
      </c>
      <c r="T31" s="41"/>
      <c r="U31" s="41">
        <f t="shared" ref="U31:AN31" si="89">IF($J31=0,0,IF($Q31=U$4,($L31-T$4)/U$3*MAX((MIN(U$4,$K31)-MAX(T$4,$J31-1))/$O31*$F31,0),IF(AND($Q31&gt;31,$Q31&lt;U$4),0,MAX((MIN(U$4,$K31)-MAX(T$4,$J31-1))/$O31*$F31,0))))</f>
        <v>0</v>
      </c>
      <c r="V31" s="41">
        <f t="shared" si="89"/>
        <v>0</v>
      </c>
      <c r="W31" s="41">
        <f t="shared" si="89"/>
        <v>0</v>
      </c>
      <c r="X31" s="41">
        <f t="shared" si="89"/>
        <v>0</v>
      </c>
      <c r="Y31" s="41">
        <f t="shared" si="89"/>
        <v>0</v>
      </c>
      <c r="Z31" s="41">
        <f t="shared" si="89"/>
        <v>0</v>
      </c>
      <c r="AA31" s="41">
        <f t="shared" si="89"/>
        <v>0</v>
      </c>
      <c r="AB31" s="41">
        <f t="shared" si="89"/>
        <v>0</v>
      </c>
      <c r="AC31" s="41">
        <f t="shared" si="89"/>
        <v>0</v>
      </c>
      <c r="AD31" s="41">
        <f t="shared" si="89"/>
        <v>0</v>
      </c>
      <c r="AE31" s="41">
        <f t="shared" si="89"/>
        <v>0</v>
      </c>
      <c r="AF31" s="41">
        <f t="shared" si="89"/>
        <v>0</v>
      </c>
      <c r="AG31" s="41">
        <f t="shared" si="89"/>
        <v>0</v>
      </c>
      <c r="AH31" s="41">
        <f t="shared" si="89"/>
        <v>0</v>
      </c>
      <c r="AI31" s="41">
        <f t="shared" si="89"/>
        <v>0</v>
      </c>
      <c r="AJ31" s="41">
        <f t="shared" si="89"/>
        <v>0</v>
      </c>
      <c r="AK31" s="41">
        <f t="shared" si="89"/>
        <v>0</v>
      </c>
      <c r="AL31" s="41">
        <f t="shared" si="89"/>
        <v>0</v>
      </c>
      <c r="AM31" s="41">
        <f t="shared" si="89"/>
        <v>0</v>
      </c>
      <c r="AN31" s="41">
        <f t="shared" si="89"/>
        <v>0</v>
      </c>
      <c r="AO31" s="41">
        <f t="shared" ref="AO31:BE31" si="90">IF($J31=0,0,IF($Q31=AO$4,_xludf.DAYS($L31,AN$4)/AO$3*MAX((MIN(AO$4,$K31)-MAX(AN$4,$J31-1))/$O31*$F31,0),IF(AND($Q31&gt;31,$Q31&lt;AO$4),0,MAX((MIN(AO$4,$K31)-MAX(AN$4,$J31-1))/$O31*$F31,0))))</f>
        <v>0</v>
      </c>
      <c r="AP31" s="41">
        <f t="shared" si="90"/>
        <v>0</v>
      </c>
      <c r="AQ31" s="41">
        <f t="shared" si="90"/>
        <v>0</v>
      </c>
      <c r="AR31" s="41">
        <f t="shared" si="90"/>
        <v>0</v>
      </c>
      <c r="AS31" s="41">
        <f t="shared" si="90"/>
        <v>0</v>
      </c>
      <c r="AT31" s="41">
        <f t="shared" si="90"/>
        <v>0</v>
      </c>
      <c r="AU31" s="41">
        <f t="shared" si="90"/>
        <v>0</v>
      </c>
      <c r="AV31" s="41">
        <f t="shared" si="90"/>
        <v>0</v>
      </c>
      <c r="AW31" s="41">
        <f t="shared" si="90"/>
        <v>0</v>
      </c>
      <c r="AX31" s="41">
        <f t="shared" si="90"/>
        <v>0</v>
      </c>
      <c r="AY31" s="41">
        <f t="shared" si="90"/>
        <v>0</v>
      </c>
      <c r="AZ31" s="41">
        <f t="shared" si="90"/>
        <v>0</v>
      </c>
      <c r="BA31" s="41">
        <f t="shared" si="90"/>
        <v>0</v>
      </c>
      <c r="BB31" s="41">
        <f t="shared" si="90"/>
        <v>0</v>
      </c>
      <c r="BC31" s="41">
        <f t="shared" si="90"/>
        <v>0</v>
      </c>
      <c r="BD31" s="41">
        <f t="shared" si="90"/>
        <v>0</v>
      </c>
      <c r="BE31" s="41">
        <f t="shared" si="90"/>
        <v>0</v>
      </c>
      <c r="BG31" s="41"/>
      <c r="BH31" s="41">
        <f t="shared" si="15"/>
        <v>0</v>
      </c>
      <c r="BI31" s="41">
        <f t="shared" ref="BI31:CR31" si="91">IF($P31=BI$4,$E31,0)-V31+BH31</f>
        <v>0</v>
      </c>
      <c r="BJ31" s="41">
        <f t="shared" si="91"/>
        <v>0</v>
      </c>
      <c r="BK31" s="41">
        <f t="shared" si="91"/>
        <v>0</v>
      </c>
      <c r="BL31" s="41">
        <f t="shared" si="91"/>
        <v>0</v>
      </c>
      <c r="BM31" s="41">
        <f t="shared" si="91"/>
        <v>0</v>
      </c>
      <c r="BN31" s="41">
        <f t="shared" si="91"/>
        <v>0</v>
      </c>
      <c r="BO31" s="41">
        <f t="shared" si="91"/>
        <v>0</v>
      </c>
      <c r="BP31" s="41">
        <f t="shared" si="91"/>
        <v>0</v>
      </c>
      <c r="BQ31" s="41">
        <f t="shared" si="91"/>
        <v>0</v>
      </c>
      <c r="BR31" s="41">
        <f t="shared" si="91"/>
        <v>0</v>
      </c>
      <c r="BS31" s="41">
        <f t="shared" si="91"/>
        <v>0</v>
      </c>
      <c r="BT31" s="41">
        <f t="shared" si="91"/>
        <v>0</v>
      </c>
      <c r="BU31" s="41">
        <f t="shared" si="91"/>
        <v>0</v>
      </c>
      <c r="BV31" s="41">
        <f t="shared" si="91"/>
        <v>0</v>
      </c>
      <c r="BW31" s="41">
        <f t="shared" si="91"/>
        <v>0</v>
      </c>
      <c r="BX31" s="41">
        <f t="shared" si="91"/>
        <v>0</v>
      </c>
      <c r="BY31" s="41">
        <f t="shared" si="91"/>
        <v>0</v>
      </c>
      <c r="BZ31" s="41">
        <f t="shared" si="91"/>
        <v>0</v>
      </c>
      <c r="CA31" s="41">
        <f t="shared" si="91"/>
        <v>0</v>
      </c>
      <c r="CB31" s="41">
        <f t="shared" si="91"/>
        <v>0</v>
      </c>
      <c r="CC31" s="41">
        <f t="shared" si="91"/>
        <v>0</v>
      </c>
      <c r="CD31" s="41">
        <f t="shared" si="91"/>
        <v>0</v>
      </c>
      <c r="CE31" s="41">
        <f t="shared" si="91"/>
        <v>0</v>
      </c>
      <c r="CF31" s="41">
        <f t="shared" si="91"/>
        <v>0</v>
      </c>
      <c r="CG31" s="41">
        <f t="shared" si="91"/>
        <v>0</v>
      </c>
      <c r="CH31" s="41">
        <f t="shared" si="91"/>
        <v>0</v>
      </c>
      <c r="CI31" s="41">
        <f t="shared" si="91"/>
        <v>0</v>
      </c>
      <c r="CJ31" s="41">
        <f t="shared" si="91"/>
        <v>0</v>
      </c>
      <c r="CK31" s="41">
        <f t="shared" si="91"/>
        <v>0</v>
      </c>
      <c r="CL31" s="41">
        <f t="shared" si="91"/>
        <v>0</v>
      </c>
      <c r="CM31" s="41">
        <f t="shared" si="91"/>
        <v>0</v>
      </c>
      <c r="CN31" s="41">
        <f t="shared" si="91"/>
        <v>0</v>
      </c>
      <c r="CO31" s="41">
        <f t="shared" si="91"/>
        <v>0</v>
      </c>
      <c r="CP31" s="41">
        <f t="shared" si="91"/>
        <v>0</v>
      </c>
      <c r="CQ31" s="41">
        <f t="shared" si="91"/>
        <v>0</v>
      </c>
      <c r="CR31" s="41">
        <f t="shared" si="91"/>
        <v>0</v>
      </c>
    </row>
    <row r="32" ht="14.25" customHeight="1">
      <c r="A32" s="42"/>
      <c r="B32" s="42"/>
      <c r="C32" s="15"/>
      <c r="D32" s="35"/>
      <c r="E32" s="36"/>
      <c r="F32" s="37"/>
      <c r="G32" s="38"/>
      <c r="H32" s="38"/>
      <c r="I32" s="15"/>
      <c r="J32" s="38"/>
      <c r="K32" s="38"/>
      <c r="L32" s="15"/>
      <c r="M32" s="15"/>
      <c r="O32" s="39">
        <f t="shared" si="8"/>
        <v>1</v>
      </c>
      <c r="P32" s="21">
        <f t="shared" si="9"/>
        <v>1</v>
      </c>
      <c r="Q32" s="21">
        <f t="shared" si="10"/>
        <v>1</v>
      </c>
      <c r="R32" s="39">
        <f t="shared" si="11"/>
        <v>0</v>
      </c>
      <c r="S32" s="40" t="str">
        <f t="shared" si="12"/>
        <v>OK</v>
      </c>
      <c r="T32" s="41"/>
      <c r="U32" s="41">
        <f t="shared" ref="U32:AN32" si="92">IF($J32=0,0,IF($Q32=U$4,($L32-T$4)/U$3*MAX((MIN(U$4,$K32)-MAX(T$4,$J32-1))/$O32*$F32,0),IF(AND($Q32&gt;31,$Q32&lt;U$4),0,MAX((MIN(U$4,$K32)-MAX(T$4,$J32-1))/$O32*$F32,0))))</f>
        <v>0</v>
      </c>
      <c r="V32" s="41">
        <f t="shared" si="92"/>
        <v>0</v>
      </c>
      <c r="W32" s="41">
        <f t="shared" si="92"/>
        <v>0</v>
      </c>
      <c r="X32" s="41">
        <f t="shared" si="92"/>
        <v>0</v>
      </c>
      <c r="Y32" s="41">
        <f t="shared" si="92"/>
        <v>0</v>
      </c>
      <c r="Z32" s="41">
        <f t="shared" si="92"/>
        <v>0</v>
      </c>
      <c r="AA32" s="41">
        <f t="shared" si="92"/>
        <v>0</v>
      </c>
      <c r="AB32" s="41">
        <f t="shared" si="92"/>
        <v>0</v>
      </c>
      <c r="AC32" s="41">
        <f t="shared" si="92"/>
        <v>0</v>
      </c>
      <c r="AD32" s="41">
        <f t="shared" si="92"/>
        <v>0</v>
      </c>
      <c r="AE32" s="41">
        <f t="shared" si="92"/>
        <v>0</v>
      </c>
      <c r="AF32" s="41">
        <f t="shared" si="92"/>
        <v>0</v>
      </c>
      <c r="AG32" s="41">
        <f t="shared" si="92"/>
        <v>0</v>
      </c>
      <c r="AH32" s="41">
        <f t="shared" si="92"/>
        <v>0</v>
      </c>
      <c r="AI32" s="41">
        <f t="shared" si="92"/>
        <v>0</v>
      </c>
      <c r="AJ32" s="41">
        <f t="shared" si="92"/>
        <v>0</v>
      </c>
      <c r="AK32" s="41">
        <f t="shared" si="92"/>
        <v>0</v>
      </c>
      <c r="AL32" s="41">
        <f t="shared" si="92"/>
        <v>0</v>
      </c>
      <c r="AM32" s="41">
        <f t="shared" si="92"/>
        <v>0</v>
      </c>
      <c r="AN32" s="41">
        <f t="shared" si="92"/>
        <v>0</v>
      </c>
      <c r="AO32" s="41">
        <f t="shared" ref="AO32:BE32" si="93">IF($J32=0,0,IF($Q32=AO$4,_xludf.DAYS($L32,AN$4)/AO$3*MAX((MIN(AO$4,$K32)-MAX(AN$4,$J32-1))/$O32*$F32,0),IF(AND($Q32&gt;31,$Q32&lt;AO$4),0,MAX((MIN(AO$4,$K32)-MAX(AN$4,$J32-1))/$O32*$F32,0))))</f>
        <v>0</v>
      </c>
      <c r="AP32" s="41">
        <f t="shared" si="93"/>
        <v>0</v>
      </c>
      <c r="AQ32" s="41">
        <f t="shared" si="93"/>
        <v>0</v>
      </c>
      <c r="AR32" s="41">
        <f t="shared" si="93"/>
        <v>0</v>
      </c>
      <c r="AS32" s="41">
        <f t="shared" si="93"/>
        <v>0</v>
      </c>
      <c r="AT32" s="41">
        <f t="shared" si="93"/>
        <v>0</v>
      </c>
      <c r="AU32" s="41">
        <f t="shared" si="93"/>
        <v>0</v>
      </c>
      <c r="AV32" s="41">
        <f t="shared" si="93"/>
        <v>0</v>
      </c>
      <c r="AW32" s="41">
        <f t="shared" si="93"/>
        <v>0</v>
      </c>
      <c r="AX32" s="41">
        <f t="shared" si="93"/>
        <v>0</v>
      </c>
      <c r="AY32" s="41">
        <f t="shared" si="93"/>
        <v>0</v>
      </c>
      <c r="AZ32" s="41">
        <f t="shared" si="93"/>
        <v>0</v>
      </c>
      <c r="BA32" s="41">
        <f t="shared" si="93"/>
        <v>0</v>
      </c>
      <c r="BB32" s="41">
        <f t="shared" si="93"/>
        <v>0</v>
      </c>
      <c r="BC32" s="41">
        <f t="shared" si="93"/>
        <v>0</v>
      </c>
      <c r="BD32" s="41">
        <f t="shared" si="93"/>
        <v>0</v>
      </c>
      <c r="BE32" s="41">
        <f t="shared" si="93"/>
        <v>0</v>
      </c>
      <c r="BG32" s="41"/>
      <c r="BH32" s="41">
        <f t="shared" si="15"/>
        <v>0</v>
      </c>
      <c r="BI32" s="41">
        <f t="shared" ref="BI32:CR32" si="94">IF($P32=BI$4,$E32,0)-V32+BH32</f>
        <v>0</v>
      </c>
      <c r="BJ32" s="41">
        <f t="shared" si="94"/>
        <v>0</v>
      </c>
      <c r="BK32" s="41">
        <f t="shared" si="94"/>
        <v>0</v>
      </c>
      <c r="BL32" s="41">
        <f t="shared" si="94"/>
        <v>0</v>
      </c>
      <c r="BM32" s="41">
        <f t="shared" si="94"/>
        <v>0</v>
      </c>
      <c r="BN32" s="41">
        <f t="shared" si="94"/>
        <v>0</v>
      </c>
      <c r="BO32" s="41">
        <f t="shared" si="94"/>
        <v>0</v>
      </c>
      <c r="BP32" s="41">
        <f t="shared" si="94"/>
        <v>0</v>
      </c>
      <c r="BQ32" s="41">
        <f t="shared" si="94"/>
        <v>0</v>
      </c>
      <c r="BR32" s="41">
        <f t="shared" si="94"/>
        <v>0</v>
      </c>
      <c r="BS32" s="41">
        <f t="shared" si="94"/>
        <v>0</v>
      </c>
      <c r="BT32" s="41">
        <f t="shared" si="94"/>
        <v>0</v>
      </c>
      <c r="BU32" s="41">
        <f t="shared" si="94"/>
        <v>0</v>
      </c>
      <c r="BV32" s="41">
        <f t="shared" si="94"/>
        <v>0</v>
      </c>
      <c r="BW32" s="41">
        <f t="shared" si="94"/>
        <v>0</v>
      </c>
      <c r="BX32" s="41">
        <f t="shared" si="94"/>
        <v>0</v>
      </c>
      <c r="BY32" s="41">
        <f t="shared" si="94"/>
        <v>0</v>
      </c>
      <c r="BZ32" s="41">
        <f t="shared" si="94"/>
        <v>0</v>
      </c>
      <c r="CA32" s="41">
        <f t="shared" si="94"/>
        <v>0</v>
      </c>
      <c r="CB32" s="41">
        <f t="shared" si="94"/>
        <v>0</v>
      </c>
      <c r="CC32" s="41">
        <f t="shared" si="94"/>
        <v>0</v>
      </c>
      <c r="CD32" s="41">
        <f t="shared" si="94"/>
        <v>0</v>
      </c>
      <c r="CE32" s="41">
        <f t="shared" si="94"/>
        <v>0</v>
      </c>
      <c r="CF32" s="41">
        <f t="shared" si="94"/>
        <v>0</v>
      </c>
      <c r="CG32" s="41">
        <f t="shared" si="94"/>
        <v>0</v>
      </c>
      <c r="CH32" s="41">
        <f t="shared" si="94"/>
        <v>0</v>
      </c>
      <c r="CI32" s="41">
        <f t="shared" si="94"/>
        <v>0</v>
      </c>
      <c r="CJ32" s="41">
        <f t="shared" si="94"/>
        <v>0</v>
      </c>
      <c r="CK32" s="41">
        <f t="shared" si="94"/>
        <v>0</v>
      </c>
      <c r="CL32" s="41">
        <f t="shared" si="94"/>
        <v>0</v>
      </c>
      <c r="CM32" s="41">
        <f t="shared" si="94"/>
        <v>0</v>
      </c>
      <c r="CN32" s="41">
        <f t="shared" si="94"/>
        <v>0</v>
      </c>
      <c r="CO32" s="41">
        <f t="shared" si="94"/>
        <v>0</v>
      </c>
      <c r="CP32" s="41">
        <f t="shared" si="94"/>
        <v>0</v>
      </c>
      <c r="CQ32" s="41">
        <f t="shared" si="94"/>
        <v>0</v>
      </c>
      <c r="CR32" s="41">
        <f t="shared" si="94"/>
        <v>0</v>
      </c>
    </row>
    <row r="33" ht="14.25" customHeight="1">
      <c r="A33" s="43"/>
      <c r="B33" s="43"/>
      <c r="C33" s="15"/>
      <c r="D33" s="35"/>
      <c r="E33" s="36"/>
      <c r="F33" s="37"/>
      <c r="G33" s="38"/>
      <c r="H33" s="38"/>
      <c r="I33" s="15"/>
      <c r="J33" s="38"/>
      <c r="K33" s="38"/>
      <c r="L33" s="15"/>
      <c r="M33" s="15"/>
      <c r="O33" s="39">
        <f t="shared" si="8"/>
        <v>1</v>
      </c>
      <c r="P33" s="21">
        <f t="shared" si="9"/>
        <v>1</v>
      </c>
      <c r="Q33" s="21">
        <f t="shared" si="10"/>
        <v>1</v>
      </c>
      <c r="R33" s="39">
        <f t="shared" si="11"/>
        <v>0</v>
      </c>
      <c r="S33" s="40" t="str">
        <f t="shared" si="12"/>
        <v>OK</v>
      </c>
      <c r="T33" s="41"/>
      <c r="U33" s="41">
        <f t="shared" ref="U33:AN33" si="95">IF($J33=0,0,IF($Q33=U$4,($L33-T$4)/U$3*MAX((MIN(U$4,$K33)-MAX(T$4,$J33-1))/$O33*$F33,0),IF(AND($Q33&gt;31,$Q33&lt;U$4),0,MAX((MIN(U$4,$K33)-MAX(T$4,$J33-1))/$O33*$F33,0))))</f>
        <v>0</v>
      </c>
      <c r="V33" s="41">
        <f t="shared" si="95"/>
        <v>0</v>
      </c>
      <c r="W33" s="41">
        <f t="shared" si="95"/>
        <v>0</v>
      </c>
      <c r="X33" s="41">
        <f t="shared" si="95"/>
        <v>0</v>
      </c>
      <c r="Y33" s="41">
        <f t="shared" si="95"/>
        <v>0</v>
      </c>
      <c r="Z33" s="41">
        <f t="shared" si="95"/>
        <v>0</v>
      </c>
      <c r="AA33" s="41">
        <f t="shared" si="95"/>
        <v>0</v>
      </c>
      <c r="AB33" s="41">
        <f t="shared" si="95"/>
        <v>0</v>
      </c>
      <c r="AC33" s="41">
        <f t="shared" si="95"/>
        <v>0</v>
      </c>
      <c r="AD33" s="41">
        <f t="shared" si="95"/>
        <v>0</v>
      </c>
      <c r="AE33" s="41">
        <f t="shared" si="95"/>
        <v>0</v>
      </c>
      <c r="AF33" s="41">
        <f t="shared" si="95"/>
        <v>0</v>
      </c>
      <c r="AG33" s="41">
        <f t="shared" si="95"/>
        <v>0</v>
      </c>
      <c r="AH33" s="41">
        <f t="shared" si="95"/>
        <v>0</v>
      </c>
      <c r="AI33" s="41">
        <f t="shared" si="95"/>
        <v>0</v>
      </c>
      <c r="AJ33" s="41">
        <f t="shared" si="95"/>
        <v>0</v>
      </c>
      <c r="AK33" s="41">
        <f t="shared" si="95"/>
        <v>0</v>
      </c>
      <c r="AL33" s="41">
        <f t="shared" si="95"/>
        <v>0</v>
      </c>
      <c r="AM33" s="41">
        <f t="shared" si="95"/>
        <v>0</v>
      </c>
      <c r="AN33" s="41">
        <f t="shared" si="95"/>
        <v>0</v>
      </c>
      <c r="AO33" s="41">
        <f t="shared" ref="AO33:BE33" si="96">IF($J33=0,0,IF($Q33=AO$4,_xludf.DAYS($L33,AN$4)/AO$3*MAX((MIN(AO$4,$K33)-MAX(AN$4,$J33-1))/$O33*$F33,0),IF(AND($Q33&gt;31,$Q33&lt;AO$4),0,MAX((MIN(AO$4,$K33)-MAX(AN$4,$J33-1))/$O33*$F33,0))))</f>
        <v>0</v>
      </c>
      <c r="AP33" s="41">
        <f t="shared" si="96"/>
        <v>0</v>
      </c>
      <c r="AQ33" s="41">
        <f t="shared" si="96"/>
        <v>0</v>
      </c>
      <c r="AR33" s="41">
        <f t="shared" si="96"/>
        <v>0</v>
      </c>
      <c r="AS33" s="41">
        <f t="shared" si="96"/>
        <v>0</v>
      </c>
      <c r="AT33" s="41">
        <f t="shared" si="96"/>
        <v>0</v>
      </c>
      <c r="AU33" s="41">
        <f t="shared" si="96"/>
        <v>0</v>
      </c>
      <c r="AV33" s="41">
        <f t="shared" si="96"/>
        <v>0</v>
      </c>
      <c r="AW33" s="41">
        <f t="shared" si="96"/>
        <v>0</v>
      </c>
      <c r="AX33" s="41">
        <f t="shared" si="96"/>
        <v>0</v>
      </c>
      <c r="AY33" s="41">
        <f t="shared" si="96"/>
        <v>0</v>
      </c>
      <c r="AZ33" s="41">
        <f t="shared" si="96"/>
        <v>0</v>
      </c>
      <c r="BA33" s="41">
        <f t="shared" si="96"/>
        <v>0</v>
      </c>
      <c r="BB33" s="41">
        <f t="shared" si="96"/>
        <v>0</v>
      </c>
      <c r="BC33" s="41">
        <f t="shared" si="96"/>
        <v>0</v>
      </c>
      <c r="BD33" s="41">
        <f t="shared" si="96"/>
        <v>0</v>
      </c>
      <c r="BE33" s="41">
        <f t="shared" si="96"/>
        <v>0</v>
      </c>
      <c r="BG33" s="41"/>
      <c r="BH33" s="41">
        <f t="shared" si="15"/>
        <v>0</v>
      </c>
      <c r="BI33" s="41">
        <f t="shared" ref="BI33:CR33" si="97">IF($P33=BI$4,$E33,0)-V33+BH33</f>
        <v>0</v>
      </c>
      <c r="BJ33" s="41">
        <f t="shared" si="97"/>
        <v>0</v>
      </c>
      <c r="BK33" s="41">
        <f t="shared" si="97"/>
        <v>0</v>
      </c>
      <c r="BL33" s="41">
        <f t="shared" si="97"/>
        <v>0</v>
      </c>
      <c r="BM33" s="41">
        <f t="shared" si="97"/>
        <v>0</v>
      </c>
      <c r="BN33" s="41">
        <f t="shared" si="97"/>
        <v>0</v>
      </c>
      <c r="BO33" s="41">
        <f t="shared" si="97"/>
        <v>0</v>
      </c>
      <c r="BP33" s="41">
        <f t="shared" si="97"/>
        <v>0</v>
      </c>
      <c r="BQ33" s="41">
        <f t="shared" si="97"/>
        <v>0</v>
      </c>
      <c r="BR33" s="41">
        <f t="shared" si="97"/>
        <v>0</v>
      </c>
      <c r="BS33" s="41">
        <f t="shared" si="97"/>
        <v>0</v>
      </c>
      <c r="BT33" s="41">
        <f t="shared" si="97"/>
        <v>0</v>
      </c>
      <c r="BU33" s="41">
        <f t="shared" si="97"/>
        <v>0</v>
      </c>
      <c r="BV33" s="41">
        <f t="shared" si="97"/>
        <v>0</v>
      </c>
      <c r="BW33" s="41">
        <f t="shared" si="97"/>
        <v>0</v>
      </c>
      <c r="BX33" s="41">
        <f t="shared" si="97"/>
        <v>0</v>
      </c>
      <c r="BY33" s="41">
        <f t="shared" si="97"/>
        <v>0</v>
      </c>
      <c r="BZ33" s="41">
        <f t="shared" si="97"/>
        <v>0</v>
      </c>
      <c r="CA33" s="41">
        <f t="shared" si="97"/>
        <v>0</v>
      </c>
      <c r="CB33" s="41">
        <f t="shared" si="97"/>
        <v>0</v>
      </c>
      <c r="CC33" s="41">
        <f t="shared" si="97"/>
        <v>0</v>
      </c>
      <c r="CD33" s="41">
        <f t="shared" si="97"/>
        <v>0</v>
      </c>
      <c r="CE33" s="41">
        <f t="shared" si="97"/>
        <v>0</v>
      </c>
      <c r="CF33" s="41">
        <f t="shared" si="97"/>
        <v>0</v>
      </c>
      <c r="CG33" s="41">
        <f t="shared" si="97"/>
        <v>0</v>
      </c>
      <c r="CH33" s="41">
        <f t="shared" si="97"/>
        <v>0</v>
      </c>
      <c r="CI33" s="41">
        <f t="shared" si="97"/>
        <v>0</v>
      </c>
      <c r="CJ33" s="41">
        <f t="shared" si="97"/>
        <v>0</v>
      </c>
      <c r="CK33" s="41">
        <f t="shared" si="97"/>
        <v>0</v>
      </c>
      <c r="CL33" s="41">
        <f t="shared" si="97"/>
        <v>0</v>
      </c>
      <c r="CM33" s="41">
        <f t="shared" si="97"/>
        <v>0</v>
      </c>
      <c r="CN33" s="41">
        <f t="shared" si="97"/>
        <v>0</v>
      </c>
      <c r="CO33" s="41">
        <f t="shared" si="97"/>
        <v>0</v>
      </c>
      <c r="CP33" s="41">
        <f t="shared" si="97"/>
        <v>0</v>
      </c>
      <c r="CQ33" s="41">
        <f t="shared" si="97"/>
        <v>0</v>
      </c>
      <c r="CR33" s="41">
        <f t="shared" si="97"/>
        <v>0</v>
      </c>
    </row>
    <row r="34" ht="14.25" customHeight="1">
      <c r="A34" s="43"/>
      <c r="B34" s="43"/>
      <c r="C34" s="15"/>
      <c r="D34" s="35"/>
      <c r="E34" s="36"/>
      <c r="F34" s="36"/>
      <c r="G34" s="38"/>
      <c r="H34" s="38"/>
      <c r="I34" s="15"/>
      <c r="J34" s="38"/>
      <c r="K34" s="38"/>
      <c r="L34" s="15"/>
      <c r="M34" s="15"/>
      <c r="O34" s="39">
        <f t="shared" si="8"/>
        <v>1</v>
      </c>
      <c r="P34" s="21">
        <f t="shared" si="9"/>
        <v>1</v>
      </c>
      <c r="Q34" s="21">
        <f t="shared" si="10"/>
        <v>1</v>
      </c>
      <c r="R34" s="39">
        <f t="shared" si="11"/>
        <v>0</v>
      </c>
      <c r="S34" s="40" t="str">
        <f t="shared" si="12"/>
        <v>OK</v>
      </c>
      <c r="T34" s="41"/>
      <c r="U34" s="41">
        <f t="shared" ref="U34:AN34" si="98">IF($J34=0,0,IF($Q34=U$4,($L34-T$4)/U$3*MAX((MIN(U$4,$K34)-MAX(T$4,$J34-1))/$O34*$F34,0),IF(AND($Q34&gt;31,$Q34&lt;U$4),0,MAX((MIN(U$4,$K34)-MAX(T$4,$J34-1))/$O34*$F34,0))))</f>
        <v>0</v>
      </c>
      <c r="V34" s="41">
        <f t="shared" si="98"/>
        <v>0</v>
      </c>
      <c r="W34" s="41">
        <f t="shared" si="98"/>
        <v>0</v>
      </c>
      <c r="X34" s="41">
        <f t="shared" si="98"/>
        <v>0</v>
      </c>
      <c r="Y34" s="41">
        <f t="shared" si="98"/>
        <v>0</v>
      </c>
      <c r="Z34" s="41">
        <f t="shared" si="98"/>
        <v>0</v>
      </c>
      <c r="AA34" s="41">
        <f t="shared" si="98"/>
        <v>0</v>
      </c>
      <c r="AB34" s="41">
        <f t="shared" si="98"/>
        <v>0</v>
      </c>
      <c r="AC34" s="41">
        <f t="shared" si="98"/>
        <v>0</v>
      </c>
      <c r="AD34" s="41">
        <f t="shared" si="98"/>
        <v>0</v>
      </c>
      <c r="AE34" s="41">
        <f t="shared" si="98"/>
        <v>0</v>
      </c>
      <c r="AF34" s="41">
        <f t="shared" si="98"/>
        <v>0</v>
      </c>
      <c r="AG34" s="41">
        <f t="shared" si="98"/>
        <v>0</v>
      </c>
      <c r="AH34" s="41">
        <f t="shared" si="98"/>
        <v>0</v>
      </c>
      <c r="AI34" s="41">
        <f t="shared" si="98"/>
        <v>0</v>
      </c>
      <c r="AJ34" s="41">
        <f t="shared" si="98"/>
        <v>0</v>
      </c>
      <c r="AK34" s="41">
        <f t="shared" si="98"/>
        <v>0</v>
      </c>
      <c r="AL34" s="41">
        <f t="shared" si="98"/>
        <v>0</v>
      </c>
      <c r="AM34" s="41">
        <f t="shared" si="98"/>
        <v>0</v>
      </c>
      <c r="AN34" s="41">
        <f t="shared" si="98"/>
        <v>0</v>
      </c>
      <c r="AO34" s="41">
        <f t="shared" ref="AO34:BE34" si="99">IF($J34=0,0,IF($Q34=AO$4,_xludf.DAYS($L34,AN$4)/AO$3*MAX((MIN(AO$4,$K34)-MAX(AN$4,$J34-1))/$O34*$F34,0),IF(AND($Q34&gt;31,$Q34&lt;AO$4),0,MAX((MIN(AO$4,$K34)-MAX(AN$4,$J34-1))/$O34*$F34,0))))</f>
        <v>0</v>
      </c>
      <c r="AP34" s="41">
        <f t="shared" si="99"/>
        <v>0</v>
      </c>
      <c r="AQ34" s="41">
        <f t="shared" si="99"/>
        <v>0</v>
      </c>
      <c r="AR34" s="41">
        <f t="shared" si="99"/>
        <v>0</v>
      </c>
      <c r="AS34" s="41">
        <f t="shared" si="99"/>
        <v>0</v>
      </c>
      <c r="AT34" s="41">
        <f t="shared" si="99"/>
        <v>0</v>
      </c>
      <c r="AU34" s="41">
        <f t="shared" si="99"/>
        <v>0</v>
      </c>
      <c r="AV34" s="41">
        <f t="shared" si="99"/>
        <v>0</v>
      </c>
      <c r="AW34" s="41">
        <f t="shared" si="99"/>
        <v>0</v>
      </c>
      <c r="AX34" s="41">
        <f t="shared" si="99"/>
        <v>0</v>
      </c>
      <c r="AY34" s="41">
        <f t="shared" si="99"/>
        <v>0</v>
      </c>
      <c r="AZ34" s="41">
        <f t="shared" si="99"/>
        <v>0</v>
      </c>
      <c r="BA34" s="41">
        <f t="shared" si="99"/>
        <v>0</v>
      </c>
      <c r="BB34" s="41">
        <f t="shared" si="99"/>
        <v>0</v>
      </c>
      <c r="BC34" s="41">
        <f t="shared" si="99"/>
        <v>0</v>
      </c>
      <c r="BD34" s="41">
        <f t="shared" si="99"/>
        <v>0</v>
      </c>
      <c r="BE34" s="41">
        <f t="shared" si="99"/>
        <v>0</v>
      </c>
      <c r="BG34" s="41"/>
      <c r="BH34" s="41">
        <f t="shared" si="15"/>
        <v>0</v>
      </c>
      <c r="BI34" s="41">
        <f t="shared" ref="BI34:CR34" si="100">IF($P34=BI$4,$E34,0)-V34+BH34</f>
        <v>0</v>
      </c>
      <c r="BJ34" s="41">
        <f t="shared" si="100"/>
        <v>0</v>
      </c>
      <c r="BK34" s="41">
        <f t="shared" si="100"/>
        <v>0</v>
      </c>
      <c r="BL34" s="41">
        <f t="shared" si="100"/>
        <v>0</v>
      </c>
      <c r="BM34" s="41">
        <f t="shared" si="100"/>
        <v>0</v>
      </c>
      <c r="BN34" s="41">
        <f t="shared" si="100"/>
        <v>0</v>
      </c>
      <c r="BO34" s="41">
        <f t="shared" si="100"/>
        <v>0</v>
      </c>
      <c r="BP34" s="41">
        <f t="shared" si="100"/>
        <v>0</v>
      </c>
      <c r="BQ34" s="41">
        <f t="shared" si="100"/>
        <v>0</v>
      </c>
      <c r="BR34" s="41">
        <f t="shared" si="100"/>
        <v>0</v>
      </c>
      <c r="BS34" s="41">
        <f t="shared" si="100"/>
        <v>0</v>
      </c>
      <c r="BT34" s="41">
        <f t="shared" si="100"/>
        <v>0</v>
      </c>
      <c r="BU34" s="41">
        <f t="shared" si="100"/>
        <v>0</v>
      </c>
      <c r="BV34" s="41">
        <f t="shared" si="100"/>
        <v>0</v>
      </c>
      <c r="BW34" s="41">
        <f t="shared" si="100"/>
        <v>0</v>
      </c>
      <c r="BX34" s="41">
        <f t="shared" si="100"/>
        <v>0</v>
      </c>
      <c r="BY34" s="41">
        <f t="shared" si="100"/>
        <v>0</v>
      </c>
      <c r="BZ34" s="41">
        <f t="shared" si="100"/>
        <v>0</v>
      </c>
      <c r="CA34" s="41">
        <f t="shared" si="100"/>
        <v>0</v>
      </c>
      <c r="CB34" s="41">
        <f t="shared" si="100"/>
        <v>0</v>
      </c>
      <c r="CC34" s="41">
        <f t="shared" si="100"/>
        <v>0</v>
      </c>
      <c r="CD34" s="41">
        <f t="shared" si="100"/>
        <v>0</v>
      </c>
      <c r="CE34" s="41">
        <f t="shared" si="100"/>
        <v>0</v>
      </c>
      <c r="CF34" s="41">
        <f t="shared" si="100"/>
        <v>0</v>
      </c>
      <c r="CG34" s="41">
        <f t="shared" si="100"/>
        <v>0</v>
      </c>
      <c r="CH34" s="41">
        <f t="shared" si="100"/>
        <v>0</v>
      </c>
      <c r="CI34" s="41">
        <f t="shared" si="100"/>
        <v>0</v>
      </c>
      <c r="CJ34" s="41">
        <f t="shared" si="100"/>
        <v>0</v>
      </c>
      <c r="CK34" s="41">
        <f t="shared" si="100"/>
        <v>0</v>
      </c>
      <c r="CL34" s="41">
        <f t="shared" si="100"/>
        <v>0</v>
      </c>
      <c r="CM34" s="41">
        <f t="shared" si="100"/>
        <v>0</v>
      </c>
      <c r="CN34" s="41">
        <f t="shared" si="100"/>
        <v>0</v>
      </c>
      <c r="CO34" s="41">
        <f t="shared" si="100"/>
        <v>0</v>
      </c>
      <c r="CP34" s="41">
        <f t="shared" si="100"/>
        <v>0</v>
      </c>
      <c r="CQ34" s="41">
        <f t="shared" si="100"/>
        <v>0</v>
      </c>
      <c r="CR34" s="41">
        <f t="shared" si="100"/>
        <v>0</v>
      </c>
    </row>
    <row r="35" ht="14.25" customHeight="1">
      <c r="A35" s="43"/>
      <c r="B35" s="43"/>
      <c r="C35" s="15"/>
      <c r="D35" s="35"/>
      <c r="E35" s="36"/>
      <c r="F35" s="36"/>
      <c r="G35" s="38"/>
      <c r="H35" s="38"/>
      <c r="I35" s="15"/>
      <c r="J35" s="38"/>
      <c r="K35" s="38"/>
      <c r="L35" s="15"/>
      <c r="M35" s="15"/>
      <c r="O35" s="39">
        <f t="shared" si="8"/>
        <v>1</v>
      </c>
      <c r="P35" s="21">
        <f t="shared" si="9"/>
        <v>1</v>
      </c>
      <c r="Q35" s="21">
        <f t="shared" si="10"/>
        <v>1</v>
      </c>
      <c r="R35" s="39">
        <f t="shared" si="11"/>
        <v>0</v>
      </c>
      <c r="S35" s="40" t="str">
        <f t="shared" si="12"/>
        <v>OK</v>
      </c>
      <c r="T35" s="41"/>
      <c r="U35" s="41">
        <f t="shared" ref="U35:AN35" si="101">IF($J35=0,0,IF($Q35=U$4,($L35-T$4)/U$3*MAX((MIN(U$4,$K35)-MAX(T$4,$J35-1))/$O35*$F35,0),IF(AND($Q35&gt;31,$Q35&lt;U$4),0,MAX((MIN(U$4,$K35)-MAX(T$4,$J35-1))/$O35*$F35,0))))</f>
        <v>0</v>
      </c>
      <c r="V35" s="41">
        <f t="shared" si="101"/>
        <v>0</v>
      </c>
      <c r="W35" s="41">
        <f t="shared" si="101"/>
        <v>0</v>
      </c>
      <c r="X35" s="41">
        <f t="shared" si="101"/>
        <v>0</v>
      </c>
      <c r="Y35" s="41">
        <f t="shared" si="101"/>
        <v>0</v>
      </c>
      <c r="Z35" s="41">
        <f t="shared" si="101"/>
        <v>0</v>
      </c>
      <c r="AA35" s="41">
        <f t="shared" si="101"/>
        <v>0</v>
      </c>
      <c r="AB35" s="41">
        <f t="shared" si="101"/>
        <v>0</v>
      </c>
      <c r="AC35" s="41">
        <f t="shared" si="101"/>
        <v>0</v>
      </c>
      <c r="AD35" s="41">
        <f t="shared" si="101"/>
        <v>0</v>
      </c>
      <c r="AE35" s="41">
        <f t="shared" si="101"/>
        <v>0</v>
      </c>
      <c r="AF35" s="41">
        <f t="shared" si="101"/>
        <v>0</v>
      </c>
      <c r="AG35" s="41">
        <f t="shared" si="101"/>
        <v>0</v>
      </c>
      <c r="AH35" s="41">
        <f t="shared" si="101"/>
        <v>0</v>
      </c>
      <c r="AI35" s="41">
        <f t="shared" si="101"/>
        <v>0</v>
      </c>
      <c r="AJ35" s="41">
        <f t="shared" si="101"/>
        <v>0</v>
      </c>
      <c r="AK35" s="41">
        <f t="shared" si="101"/>
        <v>0</v>
      </c>
      <c r="AL35" s="41">
        <f t="shared" si="101"/>
        <v>0</v>
      </c>
      <c r="AM35" s="41">
        <f t="shared" si="101"/>
        <v>0</v>
      </c>
      <c r="AN35" s="41">
        <f t="shared" si="101"/>
        <v>0</v>
      </c>
      <c r="AO35" s="41">
        <f t="shared" ref="AO35:BE35" si="102">IF($J35=0,0,IF($Q35=AO$4,_xludf.DAYS($L35,AN$4)/AO$3*MAX((MIN(AO$4,$K35)-MAX(AN$4,$J35-1))/$O35*$F35,0),IF(AND($Q35&gt;31,$Q35&lt;AO$4),0,MAX((MIN(AO$4,$K35)-MAX(AN$4,$J35-1))/$O35*$F35,0))))</f>
        <v>0</v>
      </c>
      <c r="AP35" s="41">
        <f t="shared" si="102"/>
        <v>0</v>
      </c>
      <c r="AQ35" s="41">
        <f t="shared" si="102"/>
        <v>0</v>
      </c>
      <c r="AR35" s="41">
        <f t="shared" si="102"/>
        <v>0</v>
      </c>
      <c r="AS35" s="41">
        <f t="shared" si="102"/>
        <v>0</v>
      </c>
      <c r="AT35" s="41">
        <f t="shared" si="102"/>
        <v>0</v>
      </c>
      <c r="AU35" s="41">
        <f t="shared" si="102"/>
        <v>0</v>
      </c>
      <c r="AV35" s="41">
        <f t="shared" si="102"/>
        <v>0</v>
      </c>
      <c r="AW35" s="41">
        <f t="shared" si="102"/>
        <v>0</v>
      </c>
      <c r="AX35" s="41">
        <f t="shared" si="102"/>
        <v>0</v>
      </c>
      <c r="AY35" s="41">
        <f t="shared" si="102"/>
        <v>0</v>
      </c>
      <c r="AZ35" s="41">
        <f t="shared" si="102"/>
        <v>0</v>
      </c>
      <c r="BA35" s="41">
        <f t="shared" si="102"/>
        <v>0</v>
      </c>
      <c r="BB35" s="41">
        <f t="shared" si="102"/>
        <v>0</v>
      </c>
      <c r="BC35" s="41">
        <f t="shared" si="102"/>
        <v>0</v>
      </c>
      <c r="BD35" s="41">
        <f t="shared" si="102"/>
        <v>0</v>
      </c>
      <c r="BE35" s="41">
        <f t="shared" si="102"/>
        <v>0</v>
      </c>
      <c r="BG35" s="41"/>
      <c r="BH35" s="41">
        <f t="shared" si="15"/>
        <v>0</v>
      </c>
      <c r="BI35" s="41">
        <f t="shared" ref="BI35:CR35" si="103">IF($P35=BI$4,$E35,0)-V35+BH35</f>
        <v>0</v>
      </c>
      <c r="BJ35" s="41">
        <f t="shared" si="103"/>
        <v>0</v>
      </c>
      <c r="BK35" s="41">
        <f t="shared" si="103"/>
        <v>0</v>
      </c>
      <c r="BL35" s="41">
        <f t="shared" si="103"/>
        <v>0</v>
      </c>
      <c r="BM35" s="41">
        <f t="shared" si="103"/>
        <v>0</v>
      </c>
      <c r="BN35" s="41">
        <f t="shared" si="103"/>
        <v>0</v>
      </c>
      <c r="BO35" s="41">
        <f t="shared" si="103"/>
        <v>0</v>
      </c>
      <c r="BP35" s="41">
        <f t="shared" si="103"/>
        <v>0</v>
      </c>
      <c r="BQ35" s="41">
        <f t="shared" si="103"/>
        <v>0</v>
      </c>
      <c r="BR35" s="41">
        <f t="shared" si="103"/>
        <v>0</v>
      </c>
      <c r="BS35" s="41">
        <f t="shared" si="103"/>
        <v>0</v>
      </c>
      <c r="BT35" s="41">
        <f t="shared" si="103"/>
        <v>0</v>
      </c>
      <c r="BU35" s="41">
        <f t="shared" si="103"/>
        <v>0</v>
      </c>
      <c r="BV35" s="41">
        <f t="shared" si="103"/>
        <v>0</v>
      </c>
      <c r="BW35" s="41">
        <f t="shared" si="103"/>
        <v>0</v>
      </c>
      <c r="BX35" s="41">
        <f t="shared" si="103"/>
        <v>0</v>
      </c>
      <c r="BY35" s="41">
        <f t="shared" si="103"/>
        <v>0</v>
      </c>
      <c r="BZ35" s="41">
        <f t="shared" si="103"/>
        <v>0</v>
      </c>
      <c r="CA35" s="41">
        <f t="shared" si="103"/>
        <v>0</v>
      </c>
      <c r="CB35" s="41">
        <f t="shared" si="103"/>
        <v>0</v>
      </c>
      <c r="CC35" s="41">
        <f t="shared" si="103"/>
        <v>0</v>
      </c>
      <c r="CD35" s="41">
        <f t="shared" si="103"/>
        <v>0</v>
      </c>
      <c r="CE35" s="41">
        <f t="shared" si="103"/>
        <v>0</v>
      </c>
      <c r="CF35" s="41">
        <f t="shared" si="103"/>
        <v>0</v>
      </c>
      <c r="CG35" s="41">
        <f t="shared" si="103"/>
        <v>0</v>
      </c>
      <c r="CH35" s="41">
        <f t="shared" si="103"/>
        <v>0</v>
      </c>
      <c r="CI35" s="41">
        <f t="shared" si="103"/>
        <v>0</v>
      </c>
      <c r="CJ35" s="41">
        <f t="shared" si="103"/>
        <v>0</v>
      </c>
      <c r="CK35" s="41">
        <f t="shared" si="103"/>
        <v>0</v>
      </c>
      <c r="CL35" s="41">
        <f t="shared" si="103"/>
        <v>0</v>
      </c>
      <c r="CM35" s="41">
        <f t="shared" si="103"/>
        <v>0</v>
      </c>
      <c r="CN35" s="41">
        <f t="shared" si="103"/>
        <v>0</v>
      </c>
      <c r="CO35" s="41">
        <f t="shared" si="103"/>
        <v>0</v>
      </c>
      <c r="CP35" s="41">
        <f t="shared" si="103"/>
        <v>0</v>
      </c>
      <c r="CQ35" s="41">
        <f t="shared" si="103"/>
        <v>0</v>
      </c>
      <c r="CR35" s="41">
        <f t="shared" si="103"/>
        <v>0</v>
      </c>
    </row>
    <row r="36" ht="14.25" customHeight="1">
      <c r="A36" s="15"/>
      <c r="B36" s="15"/>
      <c r="C36" s="15"/>
      <c r="D36" s="35"/>
      <c r="E36" s="36"/>
      <c r="F36" s="36"/>
      <c r="G36" s="38"/>
      <c r="H36" s="38"/>
      <c r="I36" s="15"/>
      <c r="J36" s="15"/>
      <c r="K36" s="15"/>
      <c r="L36" s="15"/>
      <c r="M36" s="15"/>
      <c r="O36" s="39">
        <f t="shared" si="8"/>
        <v>1</v>
      </c>
      <c r="P36" s="21">
        <f t="shared" si="9"/>
        <v>1</v>
      </c>
      <c r="Q36" s="21">
        <f t="shared" si="10"/>
        <v>1</v>
      </c>
      <c r="R36" s="39">
        <f t="shared" si="11"/>
        <v>0</v>
      </c>
      <c r="S36" s="40" t="str">
        <f t="shared" si="12"/>
        <v>OK</v>
      </c>
      <c r="T36" s="41"/>
      <c r="U36" s="41">
        <f t="shared" ref="U36:AN36" si="104">IF($J36=0,0,IF($Q36=U$4,($L36-T$4)/U$3*MAX((MIN(U$4,$K36)-MAX(T$4,$J36-1))/$O36*$F36,0),IF(AND($Q36&gt;31,$Q36&lt;U$4),0,MAX((MIN(U$4,$K36)-MAX(T$4,$J36-1))/$O36*$F36,0))))</f>
        <v>0</v>
      </c>
      <c r="V36" s="41">
        <f t="shared" si="104"/>
        <v>0</v>
      </c>
      <c r="W36" s="41">
        <f t="shared" si="104"/>
        <v>0</v>
      </c>
      <c r="X36" s="41">
        <f t="shared" si="104"/>
        <v>0</v>
      </c>
      <c r="Y36" s="41">
        <f t="shared" si="104"/>
        <v>0</v>
      </c>
      <c r="Z36" s="41">
        <f t="shared" si="104"/>
        <v>0</v>
      </c>
      <c r="AA36" s="41">
        <f t="shared" si="104"/>
        <v>0</v>
      </c>
      <c r="AB36" s="41">
        <f t="shared" si="104"/>
        <v>0</v>
      </c>
      <c r="AC36" s="41">
        <f t="shared" si="104"/>
        <v>0</v>
      </c>
      <c r="AD36" s="41">
        <f t="shared" si="104"/>
        <v>0</v>
      </c>
      <c r="AE36" s="41">
        <f t="shared" si="104"/>
        <v>0</v>
      </c>
      <c r="AF36" s="41">
        <f t="shared" si="104"/>
        <v>0</v>
      </c>
      <c r="AG36" s="41">
        <f t="shared" si="104"/>
        <v>0</v>
      </c>
      <c r="AH36" s="41">
        <f t="shared" si="104"/>
        <v>0</v>
      </c>
      <c r="AI36" s="41">
        <f t="shared" si="104"/>
        <v>0</v>
      </c>
      <c r="AJ36" s="41">
        <f t="shared" si="104"/>
        <v>0</v>
      </c>
      <c r="AK36" s="41">
        <f t="shared" si="104"/>
        <v>0</v>
      </c>
      <c r="AL36" s="41">
        <f t="shared" si="104"/>
        <v>0</v>
      </c>
      <c r="AM36" s="41">
        <f t="shared" si="104"/>
        <v>0</v>
      </c>
      <c r="AN36" s="41">
        <f t="shared" si="104"/>
        <v>0</v>
      </c>
      <c r="AO36" s="41">
        <f t="shared" ref="AO36:BE36" si="105">IF($J36=0,0,IF($Q36=AO$4,_xludf.DAYS($L36,AN$4)/AO$3*MAX((MIN(AO$4,$K36)-MAX(AN$4,$J36-1))/$O36*$F36,0),IF(AND($Q36&gt;31,$Q36&lt;AO$4),0,MAX((MIN(AO$4,$K36)-MAX(AN$4,$J36-1))/$O36*$F36,0))))</f>
        <v>0</v>
      </c>
      <c r="AP36" s="41">
        <f t="shared" si="105"/>
        <v>0</v>
      </c>
      <c r="AQ36" s="41">
        <f t="shared" si="105"/>
        <v>0</v>
      </c>
      <c r="AR36" s="41">
        <f t="shared" si="105"/>
        <v>0</v>
      </c>
      <c r="AS36" s="41">
        <f t="shared" si="105"/>
        <v>0</v>
      </c>
      <c r="AT36" s="41">
        <f t="shared" si="105"/>
        <v>0</v>
      </c>
      <c r="AU36" s="41">
        <f t="shared" si="105"/>
        <v>0</v>
      </c>
      <c r="AV36" s="41">
        <f t="shared" si="105"/>
        <v>0</v>
      </c>
      <c r="AW36" s="41">
        <f t="shared" si="105"/>
        <v>0</v>
      </c>
      <c r="AX36" s="41">
        <f t="shared" si="105"/>
        <v>0</v>
      </c>
      <c r="AY36" s="41">
        <f t="shared" si="105"/>
        <v>0</v>
      </c>
      <c r="AZ36" s="41">
        <f t="shared" si="105"/>
        <v>0</v>
      </c>
      <c r="BA36" s="41">
        <f t="shared" si="105"/>
        <v>0</v>
      </c>
      <c r="BB36" s="41">
        <f t="shared" si="105"/>
        <v>0</v>
      </c>
      <c r="BC36" s="41">
        <f t="shared" si="105"/>
        <v>0</v>
      </c>
      <c r="BD36" s="41">
        <f t="shared" si="105"/>
        <v>0</v>
      </c>
      <c r="BE36" s="41">
        <f t="shared" si="105"/>
        <v>0</v>
      </c>
      <c r="BG36" s="41"/>
      <c r="BH36" s="41">
        <f t="shared" si="15"/>
        <v>0</v>
      </c>
      <c r="BI36" s="41">
        <f t="shared" ref="BI36:CR36" si="106">IF($P36=BI$4,$E36,0)-V36+BH36</f>
        <v>0</v>
      </c>
      <c r="BJ36" s="41">
        <f t="shared" si="106"/>
        <v>0</v>
      </c>
      <c r="BK36" s="41">
        <f t="shared" si="106"/>
        <v>0</v>
      </c>
      <c r="BL36" s="41">
        <f t="shared" si="106"/>
        <v>0</v>
      </c>
      <c r="BM36" s="41">
        <f t="shared" si="106"/>
        <v>0</v>
      </c>
      <c r="BN36" s="41">
        <f t="shared" si="106"/>
        <v>0</v>
      </c>
      <c r="BO36" s="41">
        <f t="shared" si="106"/>
        <v>0</v>
      </c>
      <c r="BP36" s="41">
        <f t="shared" si="106"/>
        <v>0</v>
      </c>
      <c r="BQ36" s="41">
        <f t="shared" si="106"/>
        <v>0</v>
      </c>
      <c r="BR36" s="41">
        <f t="shared" si="106"/>
        <v>0</v>
      </c>
      <c r="BS36" s="41">
        <f t="shared" si="106"/>
        <v>0</v>
      </c>
      <c r="BT36" s="41">
        <f t="shared" si="106"/>
        <v>0</v>
      </c>
      <c r="BU36" s="41">
        <f t="shared" si="106"/>
        <v>0</v>
      </c>
      <c r="BV36" s="41">
        <f t="shared" si="106"/>
        <v>0</v>
      </c>
      <c r="BW36" s="41">
        <f t="shared" si="106"/>
        <v>0</v>
      </c>
      <c r="BX36" s="41">
        <f t="shared" si="106"/>
        <v>0</v>
      </c>
      <c r="BY36" s="41">
        <f t="shared" si="106"/>
        <v>0</v>
      </c>
      <c r="BZ36" s="41">
        <f t="shared" si="106"/>
        <v>0</v>
      </c>
      <c r="CA36" s="41">
        <f t="shared" si="106"/>
        <v>0</v>
      </c>
      <c r="CB36" s="41">
        <f t="shared" si="106"/>
        <v>0</v>
      </c>
      <c r="CC36" s="41">
        <f t="shared" si="106"/>
        <v>0</v>
      </c>
      <c r="CD36" s="41">
        <f t="shared" si="106"/>
        <v>0</v>
      </c>
      <c r="CE36" s="41">
        <f t="shared" si="106"/>
        <v>0</v>
      </c>
      <c r="CF36" s="41">
        <f t="shared" si="106"/>
        <v>0</v>
      </c>
      <c r="CG36" s="41">
        <f t="shared" si="106"/>
        <v>0</v>
      </c>
      <c r="CH36" s="41">
        <f t="shared" si="106"/>
        <v>0</v>
      </c>
      <c r="CI36" s="41">
        <f t="shared" si="106"/>
        <v>0</v>
      </c>
      <c r="CJ36" s="41">
        <f t="shared" si="106"/>
        <v>0</v>
      </c>
      <c r="CK36" s="41">
        <f t="shared" si="106"/>
        <v>0</v>
      </c>
      <c r="CL36" s="41">
        <f t="shared" si="106"/>
        <v>0</v>
      </c>
      <c r="CM36" s="41">
        <f t="shared" si="106"/>
        <v>0</v>
      </c>
      <c r="CN36" s="41">
        <f t="shared" si="106"/>
        <v>0</v>
      </c>
      <c r="CO36" s="41">
        <f t="shared" si="106"/>
        <v>0</v>
      </c>
      <c r="CP36" s="41">
        <f t="shared" si="106"/>
        <v>0</v>
      </c>
      <c r="CQ36" s="41">
        <f t="shared" si="106"/>
        <v>0</v>
      </c>
      <c r="CR36" s="41">
        <f t="shared" si="106"/>
        <v>0</v>
      </c>
    </row>
    <row r="37" ht="14.25" customHeight="1">
      <c r="A37" s="15"/>
      <c r="B37" s="15"/>
      <c r="C37" s="15"/>
      <c r="D37" s="35"/>
      <c r="E37" s="36"/>
      <c r="F37" s="36"/>
      <c r="G37" s="38"/>
      <c r="H37" s="38"/>
      <c r="I37" s="15"/>
      <c r="J37" s="15"/>
      <c r="K37" s="15"/>
      <c r="L37" s="15"/>
      <c r="M37" s="15"/>
      <c r="O37" s="39">
        <f t="shared" si="8"/>
        <v>1</v>
      </c>
      <c r="P37" s="21">
        <f t="shared" si="9"/>
        <v>1</v>
      </c>
      <c r="Q37" s="21">
        <f t="shared" si="10"/>
        <v>1</v>
      </c>
      <c r="R37" s="39">
        <f t="shared" si="11"/>
        <v>0</v>
      </c>
      <c r="S37" s="40" t="str">
        <f t="shared" si="12"/>
        <v>OK</v>
      </c>
      <c r="T37" s="41"/>
      <c r="U37" s="41">
        <f t="shared" ref="U37:AN37" si="107">IF($J37=0,0,IF($Q37=U$4,($L37-T$4)/U$3*MAX((MIN(U$4,$K37)-MAX(T$4,$J37-1))/$O37*$F37,0),IF(AND($Q37&gt;31,$Q37&lt;U$4),0,MAX((MIN(U$4,$K37)-MAX(T$4,$J37-1))/$O37*$F37,0))))</f>
        <v>0</v>
      </c>
      <c r="V37" s="41">
        <f t="shared" si="107"/>
        <v>0</v>
      </c>
      <c r="W37" s="41">
        <f t="shared" si="107"/>
        <v>0</v>
      </c>
      <c r="X37" s="41">
        <f t="shared" si="107"/>
        <v>0</v>
      </c>
      <c r="Y37" s="41">
        <f t="shared" si="107"/>
        <v>0</v>
      </c>
      <c r="Z37" s="41">
        <f t="shared" si="107"/>
        <v>0</v>
      </c>
      <c r="AA37" s="41">
        <f t="shared" si="107"/>
        <v>0</v>
      </c>
      <c r="AB37" s="41">
        <f t="shared" si="107"/>
        <v>0</v>
      </c>
      <c r="AC37" s="41">
        <f t="shared" si="107"/>
        <v>0</v>
      </c>
      <c r="AD37" s="41">
        <f t="shared" si="107"/>
        <v>0</v>
      </c>
      <c r="AE37" s="41">
        <f t="shared" si="107"/>
        <v>0</v>
      </c>
      <c r="AF37" s="41">
        <f t="shared" si="107"/>
        <v>0</v>
      </c>
      <c r="AG37" s="41">
        <f t="shared" si="107"/>
        <v>0</v>
      </c>
      <c r="AH37" s="41">
        <f t="shared" si="107"/>
        <v>0</v>
      </c>
      <c r="AI37" s="41">
        <f t="shared" si="107"/>
        <v>0</v>
      </c>
      <c r="AJ37" s="41">
        <f t="shared" si="107"/>
        <v>0</v>
      </c>
      <c r="AK37" s="41">
        <f t="shared" si="107"/>
        <v>0</v>
      </c>
      <c r="AL37" s="41">
        <f t="shared" si="107"/>
        <v>0</v>
      </c>
      <c r="AM37" s="41">
        <f t="shared" si="107"/>
        <v>0</v>
      </c>
      <c r="AN37" s="41">
        <f t="shared" si="107"/>
        <v>0</v>
      </c>
      <c r="AO37" s="41">
        <f t="shared" ref="AO37:BE37" si="108">IF($J37=0,0,IF($Q37=AO$4,_xludf.DAYS($L37,AN$4)/AO$3*MAX((MIN(AO$4,$K37)-MAX(AN$4,$J37-1))/$O37*$F37,0),IF(AND($Q37&gt;31,$Q37&lt;AO$4),0,MAX((MIN(AO$4,$K37)-MAX(AN$4,$J37-1))/$O37*$F37,0))))</f>
        <v>0</v>
      </c>
      <c r="AP37" s="41">
        <f t="shared" si="108"/>
        <v>0</v>
      </c>
      <c r="AQ37" s="41">
        <f t="shared" si="108"/>
        <v>0</v>
      </c>
      <c r="AR37" s="41">
        <f t="shared" si="108"/>
        <v>0</v>
      </c>
      <c r="AS37" s="41">
        <f t="shared" si="108"/>
        <v>0</v>
      </c>
      <c r="AT37" s="41">
        <f t="shared" si="108"/>
        <v>0</v>
      </c>
      <c r="AU37" s="41">
        <f t="shared" si="108"/>
        <v>0</v>
      </c>
      <c r="AV37" s="41">
        <f t="shared" si="108"/>
        <v>0</v>
      </c>
      <c r="AW37" s="41">
        <f t="shared" si="108"/>
        <v>0</v>
      </c>
      <c r="AX37" s="41">
        <f t="shared" si="108"/>
        <v>0</v>
      </c>
      <c r="AY37" s="41">
        <f t="shared" si="108"/>
        <v>0</v>
      </c>
      <c r="AZ37" s="41">
        <f t="shared" si="108"/>
        <v>0</v>
      </c>
      <c r="BA37" s="41">
        <f t="shared" si="108"/>
        <v>0</v>
      </c>
      <c r="BB37" s="41">
        <f t="shared" si="108"/>
        <v>0</v>
      </c>
      <c r="BC37" s="41">
        <f t="shared" si="108"/>
        <v>0</v>
      </c>
      <c r="BD37" s="41">
        <f t="shared" si="108"/>
        <v>0</v>
      </c>
      <c r="BE37" s="41">
        <f t="shared" si="108"/>
        <v>0</v>
      </c>
      <c r="BG37" s="41"/>
      <c r="BH37" s="41">
        <f t="shared" si="15"/>
        <v>0</v>
      </c>
      <c r="BI37" s="41">
        <f t="shared" ref="BI37:CR37" si="109">IF($P37=BI$4,$E37,0)-V37+BH37</f>
        <v>0</v>
      </c>
      <c r="BJ37" s="41">
        <f t="shared" si="109"/>
        <v>0</v>
      </c>
      <c r="BK37" s="41">
        <f t="shared" si="109"/>
        <v>0</v>
      </c>
      <c r="BL37" s="41">
        <f t="shared" si="109"/>
        <v>0</v>
      </c>
      <c r="BM37" s="41">
        <f t="shared" si="109"/>
        <v>0</v>
      </c>
      <c r="BN37" s="41">
        <f t="shared" si="109"/>
        <v>0</v>
      </c>
      <c r="BO37" s="41">
        <f t="shared" si="109"/>
        <v>0</v>
      </c>
      <c r="BP37" s="41">
        <f t="shared" si="109"/>
        <v>0</v>
      </c>
      <c r="BQ37" s="41">
        <f t="shared" si="109"/>
        <v>0</v>
      </c>
      <c r="BR37" s="41">
        <f t="shared" si="109"/>
        <v>0</v>
      </c>
      <c r="BS37" s="41">
        <f t="shared" si="109"/>
        <v>0</v>
      </c>
      <c r="BT37" s="41">
        <f t="shared" si="109"/>
        <v>0</v>
      </c>
      <c r="BU37" s="41">
        <f t="shared" si="109"/>
        <v>0</v>
      </c>
      <c r="BV37" s="41">
        <f t="shared" si="109"/>
        <v>0</v>
      </c>
      <c r="BW37" s="41">
        <f t="shared" si="109"/>
        <v>0</v>
      </c>
      <c r="BX37" s="41">
        <f t="shared" si="109"/>
        <v>0</v>
      </c>
      <c r="BY37" s="41">
        <f t="shared" si="109"/>
        <v>0</v>
      </c>
      <c r="BZ37" s="41">
        <f t="shared" si="109"/>
        <v>0</v>
      </c>
      <c r="CA37" s="41">
        <f t="shared" si="109"/>
        <v>0</v>
      </c>
      <c r="CB37" s="41">
        <f t="shared" si="109"/>
        <v>0</v>
      </c>
      <c r="CC37" s="41">
        <f t="shared" si="109"/>
        <v>0</v>
      </c>
      <c r="CD37" s="41">
        <f t="shared" si="109"/>
        <v>0</v>
      </c>
      <c r="CE37" s="41">
        <f t="shared" si="109"/>
        <v>0</v>
      </c>
      <c r="CF37" s="41">
        <f t="shared" si="109"/>
        <v>0</v>
      </c>
      <c r="CG37" s="41">
        <f t="shared" si="109"/>
        <v>0</v>
      </c>
      <c r="CH37" s="41">
        <f t="shared" si="109"/>
        <v>0</v>
      </c>
      <c r="CI37" s="41">
        <f t="shared" si="109"/>
        <v>0</v>
      </c>
      <c r="CJ37" s="41">
        <f t="shared" si="109"/>
        <v>0</v>
      </c>
      <c r="CK37" s="41">
        <f t="shared" si="109"/>
        <v>0</v>
      </c>
      <c r="CL37" s="41">
        <f t="shared" si="109"/>
        <v>0</v>
      </c>
      <c r="CM37" s="41">
        <f t="shared" si="109"/>
        <v>0</v>
      </c>
      <c r="CN37" s="41">
        <f t="shared" si="109"/>
        <v>0</v>
      </c>
      <c r="CO37" s="41">
        <f t="shared" si="109"/>
        <v>0</v>
      </c>
      <c r="CP37" s="41">
        <f t="shared" si="109"/>
        <v>0</v>
      </c>
      <c r="CQ37" s="41">
        <f t="shared" si="109"/>
        <v>0</v>
      </c>
      <c r="CR37" s="41">
        <f t="shared" si="109"/>
        <v>0</v>
      </c>
    </row>
    <row r="38" ht="14.25" customHeight="1">
      <c r="A38" s="15"/>
      <c r="B38" s="15"/>
      <c r="C38" s="15"/>
      <c r="D38" s="35"/>
      <c r="E38" s="36"/>
      <c r="F38" s="36"/>
      <c r="G38" s="38"/>
      <c r="H38" s="38"/>
      <c r="I38" s="15"/>
      <c r="J38" s="15"/>
      <c r="K38" s="15"/>
      <c r="L38" s="15"/>
      <c r="M38" s="15"/>
      <c r="O38" s="39">
        <f t="shared" si="8"/>
        <v>1</v>
      </c>
      <c r="P38" s="21">
        <f t="shared" si="9"/>
        <v>1</v>
      </c>
      <c r="Q38" s="21">
        <f t="shared" si="10"/>
        <v>1</v>
      </c>
      <c r="R38" s="39">
        <f t="shared" si="11"/>
        <v>0</v>
      </c>
      <c r="S38" s="40" t="str">
        <f t="shared" si="12"/>
        <v>OK</v>
      </c>
      <c r="T38" s="41"/>
      <c r="U38" s="41">
        <f t="shared" ref="U38:AN38" si="110">IF($J38=0,0,IF($Q38=U$4,($L38-T$4)/U$3*MAX((MIN(U$4,$K38)-MAX(T$4,$J38-1))/$O38*$F38,0),IF(AND($Q38&gt;31,$Q38&lt;U$4),0,MAX((MIN(U$4,$K38)-MAX(T$4,$J38-1))/$O38*$F38,0))))</f>
        <v>0</v>
      </c>
      <c r="V38" s="41">
        <f t="shared" si="110"/>
        <v>0</v>
      </c>
      <c r="W38" s="41">
        <f t="shared" si="110"/>
        <v>0</v>
      </c>
      <c r="X38" s="41">
        <f t="shared" si="110"/>
        <v>0</v>
      </c>
      <c r="Y38" s="41">
        <f t="shared" si="110"/>
        <v>0</v>
      </c>
      <c r="Z38" s="41">
        <f t="shared" si="110"/>
        <v>0</v>
      </c>
      <c r="AA38" s="41">
        <f t="shared" si="110"/>
        <v>0</v>
      </c>
      <c r="AB38" s="41">
        <f t="shared" si="110"/>
        <v>0</v>
      </c>
      <c r="AC38" s="41">
        <f t="shared" si="110"/>
        <v>0</v>
      </c>
      <c r="AD38" s="41">
        <f t="shared" si="110"/>
        <v>0</v>
      </c>
      <c r="AE38" s="41">
        <f t="shared" si="110"/>
        <v>0</v>
      </c>
      <c r="AF38" s="41">
        <f t="shared" si="110"/>
        <v>0</v>
      </c>
      <c r="AG38" s="41">
        <f t="shared" si="110"/>
        <v>0</v>
      </c>
      <c r="AH38" s="41">
        <f t="shared" si="110"/>
        <v>0</v>
      </c>
      <c r="AI38" s="41">
        <f t="shared" si="110"/>
        <v>0</v>
      </c>
      <c r="AJ38" s="41">
        <f t="shared" si="110"/>
        <v>0</v>
      </c>
      <c r="AK38" s="41">
        <f t="shared" si="110"/>
        <v>0</v>
      </c>
      <c r="AL38" s="41">
        <f t="shared" si="110"/>
        <v>0</v>
      </c>
      <c r="AM38" s="41">
        <f t="shared" si="110"/>
        <v>0</v>
      </c>
      <c r="AN38" s="41">
        <f t="shared" si="110"/>
        <v>0</v>
      </c>
      <c r="AO38" s="41">
        <f t="shared" ref="AO38:BE38" si="111">IF($J38=0,0,IF($Q38=AO$4,_xludf.DAYS($L38,AN$4)/AO$3*MAX((MIN(AO$4,$K38)-MAX(AN$4,$J38-1))/$O38*$F38,0),IF(AND($Q38&gt;31,$Q38&lt;AO$4),0,MAX((MIN(AO$4,$K38)-MAX(AN$4,$J38-1))/$O38*$F38,0))))</f>
        <v>0</v>
      </c>
      <c r="AP38" s="41">
        <f t="shared" si="111"/>
        <v>0</v>
      </c>
      <c r="AQ38" s="41">
        <f t="shared" si="111"/>
        <v>0</v>
      </c>
      <c r="AR38" s="41">
        <f t="shared" si="111"/>
        <v>0</v>
      </c>
      <c r="AS38" s="41">
        <f t="shared" si="111"/>
        <v>0</v>
      </c>
      <c r="AT38" s="41">
        <f t="shared" si="111"/>
        <v>0</v>
      </c>
      <c r="AU38" s="41">
        <f t="shared" si="111"/>
        <v>0</v>
      </c>
      <c r="AV38" s="41">
        <f t="shared" si="111"/>
        <v>0</v>
      </c>
      <c r="AW38" s="41">
        <f t="shared" si="111"/>
        <v>0</v>
      </c>
      <c r="AX38" s="41">
        <f t="shared" si="111"/>
        <v>0</v>
      </c>
      <c r="AY38" s="41">
        <f t="shared" si="111"/>
        <v>0</v>
      </c>
      <c r="AZ38" s="41">
        <f t="shared" si="111"/>
        <v>0</v>
      </c>
      <c r="BA38" s="41">
        <f t="shared" si="111"/>
        <v>0</v>
      </c>
      <c r="BB38" s="41">
        <f t="shared" si="111"/>
        <v>0</v>
      </c>
      <c r="BC38" s="41">
        <f t="shared" si="111"/>
        <v>0</v>
      </c>
      <c r="BD38" s="41">
        <f t="shared" si="111"/>
        <v>0</v>
      </c>
      <c r="BE38" s="41">
        <f t="shared" si="111"/>
        <v>0</v>
      </c>
      <c r="BG38" s="41"/>
      <c r="BH38" s="41">
        <f t="shared" si="15"/>
        <v>0</v>
      </c>
      <c r="BI38" s="41">
        <f t="shared" ref="BI38:CR38" si="112">IF($P38=BI$4,$E38,0)-V38+BH38</f>
        <v>0</v>
      </c>
      <c r="BJ38" s="41">
        <f t="shared" si="112"/>
        <v>0</v>
      </c>
      <c r="BK38" s="41">
        <f t="shared" si="112"/>
        <v>0</v>
      </c>
      <c r="BL38" s="41">
        <f t="shared" si="112"/>
        <v>0</v>
      </c>
      <c r="BM38" s="41">
        <f t="shared" si="112"/>
        <v>0</v>
      </c>
      <c r="BN38" s="41">
        <f t="shared" si="112"/>
        <v>0</v>
      </c>
      <c r="BO38" s="41">
        <f t="shared" si="112"/>
        <v>0</v>
      </c>
      <c r="BP38" s="41">
        <f t="shared" si="112"/>
        <v>0</v>
      </c>
      <c r="BQ38" s="41">
        <f t="shared" si="112"/>
        <v>0</v>
      </c>
      <c r="BR38" s="41">
        <f t="shared" si="112"/>
        <v>0</v>
      </c>
      <c r="BS38" s="41">
        <f t="shared" si="112"/>
        <v>0</v>
      </c>
      <c r="BT38" s="41">
        <f t="shared" si="112"/>
        <v>0</v>
      </c>
      <c r="BU38" s="41">
        <f t="shared" si="112"/>
        <v>0</v>
      </c>
      <c r="BV38" s="41">
        <f t="shared" si="112"/>
        <v>0</v>
      </c>
      <c r="BW38" s="41">
        <f t="shared" si="112"/>
        <v>0</v>
      </c>
      <c r="BX38" s="41">
        <f t="shared" si="112"/>
        <v>0</v>
      </c>
      <c r="BY38" s="41">
        <f t="shared" si="112"/>
        <v>0</v>
      </c>
      <c r="BZ38" s="41">
        <f t="shared" si="112"/>
        <v>0</v>
      </c>
      <c r="CA38" s="41">
        <f t="shared" si="112"/>
        <v>0</v>
      </c>
      <c r="CB38" s="41">
        <f t="shared" si="112"/>
        <v>0</v>
      </c>
      <c r="CC38" s="41">
        <f t="shared" si="112"/>
        <v>0</v>
      </c>
      <c r="CD38" s="41">
        <f t="shared" si="112"/>
        <v>0</v>
      </c>
      <c r="CE38" s="41">
        <f t="shared" si="112"/>
        <v>0</v>
      </c>
      <c r="CF38" s="41">
        <f t="shared" si="112"/>
        <v>0</v>
      </c>
      <c r="CG38" s="41">
        <f t="shared" si="112"/>
        <v>0</v>
      </c>
      <c r="CH38" s="41">
        <f t="shared" si="112"/>
        <v>0</v>
      </c>
      <c r="CI38" s="41">
        <f t="shared" si="112"/>
        <v>0</v>
      </c>
      <c r="CJ38" s="41">
        <f t="shared" si="112"/>
        <v>0</v>
      </c>
      <c r="CK38" s="41">
        <f t="shared" si="112"/>
        <v>0</v>
      </c>
      <c r="CL38" s="41">
        <f t="shared" si="112"/>
        <v>0</v>
      </c>
      <c r="CM38" s="41">
        <f t="shared" si="112"/>
        <v>0</v>
      </c>
      <c r="CN38" s="41">
        <f t="shared" si="112"/>
        <v>0</v>
      </c>
      <c r="CO38" s="41">
        <f t="shared" si="112"/>
        <v>0</v>
      </c>
      <c r="CP38" s="41">
        <f t="shared" si="112"/>
        <v>0</v>
      </c>
      <c r="CQ38" s="41">
        <f t="shared" si="112"/>
        <v>0</v>
      </c>
      <c r="CR38" s="41">
        <f t="shared" si="112"/>
        <v>0</v>
      </c>
    </row>
    <row r="39" ht="14.25" customHeight="1">
      <c r="A39" s="15"/>
      <c r="B39" s="15"/>
      <c r="C39" s="15"/>
      <c r="D39" s="35"/>
      <c r="E39" s="36"/>
      <c r="F39" s="36"/>
      <c r="G39" s="38"/>
      <c r="H39" s="38"/>
      <c r="I39" s="15"/>
      <c r="J39" s="15"/>
      <c r="K39" s="15"/>
      <c r="L39" s="15"/>
      <c r="M39" s="15"/>
      <c r="O39" s="39">
        <f t="shared" si="8"/>
        <v>1</v>
      </c>
      <c r="P39" s="21">
        <f t="shared" si="9"/>
        <v>1</v>
      </c>
      <c r="Q39" s="21">
        <f t="shared" si="10"/>
        <v>1</v>
      </c>
      <c r="R39" s="39">
        <f t="shared" si="11"/>
        <v>0</v>
      </c>
      <c r="S39" s="40" t="str">
        <f t="shared" si="12"/>
        <v>OK</v>
      </c>
      <c r="T39" s="41"/>
      <c r="U39" s="41">
        <f t="shared" ref="U39:AN39" si="113">IF($J39=0,0,IF($Q39=U$4,($L39-T$4)/U$3*MAX((MIN(U$4,$K39)-MAX(T$4,$J39-1))/$O39*$F39,0),IF(AND($Q39&gt;31,$Q39&lt;U$4),0,MAX((MIN(U$4,$K39)-MAX(T$4,$J39-1))/$O39*$F39,0))))</f>
        <v>0</v>
      </c>
      <c r="V39" s="41">
        <f t="shared" si="113"/>
        <v>0</v>
      </c>
      <c r="W39" s="41">
        <f t="shared" si="113"/>
        <v>0</v>
      </c>
      <c r="X39" s="41">
        <f t="shared" si="113"/>
        <v>0</v>
      </c>
      <c r="Y39" s="41">
        <f t="shared" si="113"/>
        <v>0</v>
      </c>
      <c r="Z39" s="41">
        <f t="shared" si="113"/>
        <v>0</v>
      </c>
      <c r="AA39" s="41">
        <f t="shared" si="113"/>
        <v>0</v>
      </c>
      <c r="AB39" s="41">
        <f t="shared" si="113"/>
        <v>0</v>
      </c>
      <c r="AC39" s="41">
        <f t="shared" si="113"/>
        <v>0</v>
      </c>
      <c r="AD39" s="41">
        <f t="shared" si="113"/>
        <v>0</v>
      </c>
      <c r="AE39" s="41">
        <f t="shared" si="113"/>
        <v>0</v>
      </c>
      <c r="AF39" s="41">
        <f t="shared" si="113"/>
        <v>0</v>
      </c>
      <c r="AG39" s="41">
        <f t="shared" si="113"/>
        <v>0</v>
      </c>
      <c r="AH39" s="41">
        <f t="shared" si="113"/>
        <v>0</v>
      </c>
      <c r="AI39" s="41">
        <f t="shared" si="113"/>
        <v>0</v>
      </c>
      <c r="AJ39" s="41">
        <f t="shared" si="113"/>
        <v>0</v>
      </c>
      <c r="AK39" s="41">
        <f t="shared" si="113"/>
        <v>0</v>
      </c>
      <c r="AL39" s="41">
        <f t="shared" si="113"/>
        <v>0</v>
      </c>
      <c r="AM39" s="41">
        <f t="shared" si="113"/>
        <v>0</v>
      </c>
      <c r="AN39" s="41">
        <f t="shared" si="113"/>
        <v>0</v>
      </c>
      <c r="AO39" s="41">
        <f t="shared" ref="AO39:BE39" si="114">IF($J39=0,0,IF($Q39=AO$4,_xludf.DAYS($L39,AN$4)/AO$3*MAX((MIN(AO$4,$K39)-MAX(AN$4,$J39-1))/$O39*$F39,0),IF(AND($Q39&gt;31,$Q39&lt;AO$4),0,MAX((MIN(AO$4,$K39)-MAX(AN$4,$J39-1))/$O39*$F39,0))))</f>
        <v>0</v>
      </c>
      <c r="AP39" s="41">
        <f t="shared" si="114"/>
        <v>0</v>
      </c>
      <c r="AQ39" s="41">
        <f t="shared" si="114"/>
        <v>0</v>
      </c>
      <c r="AR39" s="41">
        <f t="shared" si="114"/>
        <v>0</v>
      </c>
      <c r="AS39" s="41">
        <f t="shared" si="114"/>
        <v>0</v>
      </c>
      <c r="AT39" s="41">
        <f t="shared" si="114"/>
        <v>0</v>
      </c>
      <c r="AU39" s="41">
        <f t="shared" si="114"/>
        <v>0</v>
      </c>
      <c r="AV39" s="41">
        <f t="shared" si="114"/>
        <v>0</v>
      </c>
      <c r="AW39" s="41">
        <f t="shared" si="114"/>
        <v>0</v>
      </c>
      <c r="AX39" s="41">
        <f t="shared" si="114"/>
        <v>0</v>
      </c>
      <c r="AY39" s="41">
        <f t="shared" si="114"/>
        <v>0</v>
      </c>
      <c r="AZ39" s="41">
        <f t="shared" si="114"/>
        <v>0</v>
      </c>
      <c r="BA39" s="41">
        <f t="shared" si="114"/>
        <v>0</v>
      </c>
      <c r="BB39" s="41">
        <f t="shared" si="114"/>
        <v>0</v>
      </c>
      <c r="BC39" s="41">
        <f t="shared" si="114"/>
        <v>0</v>
      </c>
      <c r="BD39" s="41">
        <f t="shared" si="114"/>
        <v>0</v>
      </c>
      <c r="BE39" s="41">
        <f t="shared" si="114"/>
        <v>0</v>
      </c>
      <c r="BG39" s="41"/>
      <c r="BH39" s="41">
        <f t="shared" si="15"/>
        <v>0</v>
      </c>
      <c r="BI39" s="41">
        <f t="shared" ref="BI39:CR39" si="115">IF($P39=BI$4,$E39,0)-V39+BH39</f>
        <v>0</v>
      </c>
      <c r="BJ39" s="41">
        <f t="shared" si="115"/>
        <v>0</v>
      </c>
      <c r="BK39" s="41">
        <f t="shared" si="115"/>
        <v>0</v>
      </c>
      <c r="BL39" s="41">
        <f t="shared" si="115"/>
        <v>0</v>
      </c>
      <c r="BM39" s="41">
        <f t="shared" si="115"/>
        <v>0</v>
      </c>
      <c r="BN39" s="41">
        <f t="shared" si="115"/>
        <v>0</v>
      </c>
      <c r="BO39" s="41">
        <f t="shared" si="115"/>
        <v>0</v>
      </c>
      <c r="BP39" s="41">
        <f t="shared" si="115"/>
        <v>0</v>
      </c>
      <c r="BQ39" s="41">
        <f t="shared" si="115"/>
        <v>0</v>
      </c>
      <c r="BR39" s="41">
        <f t="shared" si="115"/>
        <v>0</v>
      </c>
      <c r="BS39" s="41">
        <f t="shared" si="115"/>
        <v>0</v>
      </c>
      <c r="BT39" s="41">
        <f t="shared" si="115"/>
        <v>0</v>
      </c>
      <c r="BU39" s="41">
        <f t="shared" si="115"/>
        <v>0</v>
      </c>
      <c r="BV39" s="41">
        <f t="shared" si="115"/>
        <v>0</v>
      </c>
      <c r="BW39" s="41">
        <f t="shared" si="115"/>
        <v>0</v>
      </c>
      <c r="BX39" s="41">
        <f t="shared" si="115"/>
        <v>0</v>
      </c>
      <c r="BY39" s="41">
        <f t="shared" si="115"/>
        <v>0</v>
      </c>
      <c r="BZ39" s="41">
        <f t="shared" si="115"/>
        <v>0</v>
      </c>
      <c r="CA39" s="41">
        <f t="shared" si="115"/>
        <v>0</v>
      </c>
      <c r="CB39" s="41">
        <f t="shared" si="115"/>
        <v>0</v>
      </c>
      <c r="CC39" s="41">
        <f t="shared" si="115"/>
        <v>0</v>
      </c>
      <c r="CD39" s="41">
        <f t="shared" si="115"/>
        <v>0</v>
      </c>
      <c r="CE39" s="41">
        <f t="shared" si="115"/>
        <v>0</v>
      </c>
      <c r="CF39" s="41">
        <f t="shared" si="115"/>
        <v>0</v>
      </c>
      <c r="CG39" s="41">
        <f t="shared" si="115"/>
        <v>0</v>
      </c>
      <c r="CH39" s="41">
        <f t="shared" si="115"/>
        <v>0</v>
      </c>
      <c r="CI39" s="41">
        <f t="shared" si="115"/>
        <v>0</v>
      </c>
      <c r="CJ39" s="41">
        <f t="shared" si="115"/>
        <v>0</v>
      </c>
      <c r="CK39" s="41">
        <f t="shared" si="115"/>
        <v>0</v>
      </c>
      <c r="CL39" s="41">
        <f t="shared" si="115"/>
        <v>0</v>
      </c>
      <c r="CM39" s="41">
        <f t="shared" si="115"/>
        <v>0</v>
      </c>
      <c r="CN39" s="41">
        <f t="shared" si="115"/>
        <v>0</v>
      </c>
      <c r="CO39" s="41">
        <f t="shared" si="115"/>
        <v>0</v>
      </c>
      <c r="CP39" s="41">
        <f t="shared" si="115"/>
        <v>0</v>
      </c>
      <c r="CQ39" s="41">
        <f t="shared" si="115"/>
        <v>0</v>
      </c>
      <c r="CR39" s="41">
        <f t="shared" si="115"/>
        <v>0</v>
      </c>
    </row>
    <row r="40" ht="14.25" customHeight="1">
      <c r="A40" s="15"/>
      <c r="B40" s="15"/>
      <c r="C40" s="15"/>
      <c r="D40" s="35"/>
      <c r="E40" s="36"/>
      <c r="F40" s="36"/>
      <c r="G40" s="38"/>
      <c r="H40" s="38"/>
      <c r="I40" s="15"/>
      <c r="J40" s="15"/>
      <c r="K40" s="15"/>
      <c r="L40" s="15"/>
      <c r="M40" s="15"/>
      <c r="O40" s="39">
        <f t="shared" si="8"/>
        <v>1</v>
      </c>
      <c r="P40" s="21">
        <f t="shared" si="9"/>
        <v>1</v>
      </c>
      <c r="Q40" s="21">
        <f t="shared" si="10"/>
        <v>1</v>
      </c>
      <c r="R40" s="39">
        <f t="shared" si="11"/>
        <v>0</v>
      </c>
      <c r="S40" s="40" t="str">
        <f t="shared" si="12"/>
        <v>OK</v>
      </c>
      <c r="T40" s="41"/>
      <c r="U40" s="41">
        <f t="shared" ref="U40:AN40" si="116">IF($J40=0,0,IF($Q40=U$4,($L40-T$4)/U$3*MAX((MIN(U$4,$K40)-MAX(T$4,$J40-1))/$O40*$F40,0),IF(AND($Q40&gt;31,$Q40&lt;U$4),0,MAX((MIN(U$4,$K40)-MAX(T$4,$J40-1))/$O40*$F40,0))))</f>
        <v>0</v>
      </c>
      <c r="V40" s="41">
        <f t="shared" si="116"/>
        <v>0</v>
      </c>
      <c r="W40" s="41">
        <f t="shared" si="116"/>
        <v>0</v>
      </c>
      <c r="X40" s="41">
        <f t="shared" si="116"/>
        <v>0</v>
      </c>
      <c r="Y40" s="41">
        <f t="shared" si="116"/>
        <v>0</v>
      </c>
      <c r="Z40" s="41">
        <f t="shared" si="116"/>
        <v>0</v>
      </c>
      <c r="AA40" s="41">
        <f t="shared" si="116"/>
        <v>0</v>
      </c>
      <c r="AB40" s="41">
        <f t="shared" si="116"/>
        <v>0</v>
      </c>
      <c r="AC40" s="41">
        <f t="shared" si="116"/>
        <v>0</v>
      </c>
      <c r="AD40" s="41">
        <f t="shared" si="116"/>
        <v>0</v>
      </c>
      <c r="AE40" s="41">
        <f t="shared" si="116"/>
        <v>0</v>
      </c>
      <c r="AF40" s="41">
        <f t="shared" si="116"/>
        <v>0</v>
      </c>
      <c r="AG40" s="41">
        <f t="shared" si="116"/>
        <v>0</v>
      </c>
      <c r="AH40" s="41">
        <f t="shared" si="116"/>
        <v>0</v>
      </c>
      <c r="AI40" s="41">
        <f t="shared" si="116"/>
        <v>0</v>
      </c>
      <c r="AJ40" s="41">
        <f t="shared" si="116"/>
        <v>0</v>
      </c>
      <c r="AK40" s="41">
        <f t="shared" si="116"/>
        <v>0</v>
      </c>
      <c r="AL40" s="41">
        <f t="shared" si="116"/>
        <v>0</v>
      </c>
      <c r="AM40" s="41">
        <f t="shared" si="116"/>
        <v>0</v>
      </c>
      <c r="AN40" s="41">
        <f t="shared" si="116"/>
        <v>0</v>
      </c>
      <c r="AO40" s="41">
        <f t="shared" ref="AO40:BE40" si="117">IF($J40=0,0,IF($Q40=AO$4,_xludf.DAYS($L40,AN$4)/AO$3*MAX((MIN(AO$4,$K40)-MAX(AN$4,$J40-1))/$O40*$F40,0),IF(AND($Q40&gt;31,$Q40&lt;AO$4),0,MAX((MIN(AO$4,$K40)-MAX(AN$4,$J40-1))/$O40*$F40,0))))</f>
        <v>0</v>
      </c>
      <c r="AP40" s="41">
        <f t="shared" si="117"/>
        <v>0</v>
      </c>
      <c r="AQ40" s="41">
        <f t="shared" si="117"/>
        <v>0</v>
      </c>
      <c r="AR40" s="41">
        <f t="shared" si="117"/>
        <v>0</v>
      </c>
      <c r="AS40" s="41">
        <f t="shared" si="117"/>
        <v>0</v>
      </c>
      <c r="AT40" s="41">
        <f t="shared" si="117"/>
        <v>0</v>
      </c>
      <c r="AU40" s="41">
        <f t="shared" si="117"/>
        <v>0</v>
      </c>
      <c r="AV40" s="41">
        <f t="shared" si="117"/>
        <v>0</v>
      </c>
      <c r="AW40" s="41">
        <f t="shared" si="117"/>
        <v>0</v>
      </c>
      <c r="AX40" s="41">
        <f t="shared" si="117"/>
        <v>0</v>
      </c>
      <c r="AY40" s="41">
        <f t="shared" si="117"/>
        <v>0</v>
      </c>
      <c r="AZ40" s="41">
        <f t="shared" si="117"/>
        <v>0</v>
      </c>
      <c r="BA40" s="41">
        <f t="shared" si="117"/>
        <v>0</v>
      </c>
      <c r="BB40" s="41">
        <f t="shared" si="117"/>
        <v>0</v>
      </c>
      <c r="BC40" s="41">
        <f t="shared" si="117"/>
        <v>0</v>
      </c>
      <c r="BD40" s="41">
        <f t="shared" si="117"/>
        <v>0</v>
      </c>
      <c r="BE40" s="41">
        <f t="shared" si="117"/>
        <v>0</v>
      </c>
      <c r="BG40" s="41"/>
      <c r="BH40" s="41">
        <f t="shared" si="15"/>
        <v>0</v>
      </c>
      <c r="BI40" s="41">
        <f t="shared" ref="BI40:CR40" si="118">IF($P40=BI$4,$E40,0)-V40+BH40</f>
        <v>0</v>
      </c>
      <c r="BJ40" s="41">
        <f t="shared" si="118"/>
        <v>0</v>
      </c>
      <c r="BK40" s="41">
        <f t="shared" si="118"/>
        <v>0</v>
      </c>
      <c r="BL40" s="41">
        <f t="shared" si="118"/>
        <v>0</v>
      </c>
      <c r="BM40" s="41">
        <f t="shared" si="118"/>
        <v>0</v>
      </c>
      <c r="BN40" s="41">
        <f t="shared" si="118"/>
        <v>0</v>
      </c>
      <c r="BO40" s="41">
        <f t="shared" si="118"/>
        <v>0</v>
      </c>
      <c r="BP40" s="41">
        <f t="shared" si="118"/>
        <v>0</v>
      </c>
      <c r="BQ40" s="41">
        <f t="shared" si="118"/>
        <v>0</v>
      </c>
      <c r="BR40" s="41">
        <f t="shared" si="118"/>
        <v>0</v>
      </c>
      <c r="BS40" s="41">
        <f t="shared" si="118"/>
        <v>0</v>
      </c>
      <c r="BT40" s="41">
        <f t="shared" si="118"/>
        <v>0</v>
      </c>
      <c r="BU40" s="41">
        <f t="shared" si="118"/>
        <v>0</v>
      </c>
      <c r="BV40" s="41">
        <f t="shared" si="118"/>
        <v>0</v>
      </c>
      <c r="BW40" s="41">
        <f t="shared" si="118"/>
        <v>0</v>
      </c>
      <c r="BX40" s="41">
        <f t="shared" si="118"/>
        <v>0</v>
      </c>
      <c r="BY40" s="41">
        <f t="shared" si="118"/>
        <v>0</v>
      </c>
      <c r="BZ40" s="41">
        <f t="shared" si="118"/>
        <v>0</v>
      </c>
      <c r="CA40" s="41">
        <f t="shared" si="118"/>
        <v>0</v>
      </c>
      <c r="CB40" s="41">
        <f t="shared" si="118"/>
        <v>0</v>
      </c>
      <c r="CC40" s="41">
        <f t="shared" si="118"/>
        <v>0</v>
      </c>
      <c r="CD40" s="41">
        <f t="shared" si="118"/>
        <v>0</v>
      </c>
      <c r="CE40" s="41">
        <f t="shared" si="118"/>
        <v>0</v>
      </c>
      <c r="CF40" s="41">
        <f t="shared" si="118"/>
        <v>0</v>
      </c>
      <c r="CG40" s="41">
        <f t="shared" si="118"/>
        <v>0</v>
      </c>
      <c r="CH40" s="41">
        <f t="shared" si="118"/>
        <v>0</v>
      </c>
      <c r="CI40" s="41">
        <f t="shared" si="118"/>
        <v>0</v>
      </c>
      <c r="CJ40" s="41">
        <f t="shared" si="118"/>
        <v>0</v>
      </c>
      <c r="CK40" s="41">
        <f t="shared" si="118"/>
        <v>0</v>
      </c>
      <c r="CL40" s="41">
        <f t="shared" si="118"/>
        <v>0</v>
      </c>
      <c r="CM40" s="41">
        <f t="shared" si="118"/>
        <v>0</v>
      </c>
      <c r="CN40" s="41">
        <f t="shared" si="118"/>
        <v>0</v>
      </c>
      <c r="CO40" s="41">
        <f t="shared" si="118"/>
        <v>0</v>
      </c>
      <c r="CP40" s="41">
        <f t="shared" si="118"/>
        <v>0</v>
      </c>
      <c r="CQ40" s="41">
        <f t="shared" si="118"/>
        <v>0</v>
      </c>
      <c r="CR40" s="41">
        <f t="shared" si="118"/>
        <v>0</v>
      </c>
    </row>
    <row r="41" ht="14.25" customHeight="1">
      <c r="A41" s="15"/>
      <c r="B41" s="15"/>
      <c r="C41" s="15"/>
      <c r="D41" s="35"/>
      <c r="E41" s="36"/>
      <c r="F41" s="36"/>
      <c r="G41" s="38"/>
      <c r="H41" s="38"/>
      <c r="I41" s="15"/>
      <c r="J41" s="15"/>
      <c r="K41" s="15"/>
      <c r="L41" s="15"/>
      <c r="M41" s="15"/>
      <c r="O41" s="39">
        <f t="shared" si="8"/>
        <v>1</v>
      </c>
      <c r="P41" s="21">
        <f t="shared" si="9"/>
        <v>1</v>
      </c>
      <c r="Q41" s="21">
        <f t="shared" si="10"/>
        <v>1</v>
      </c>
      <c r="R41" s="39">
        <f t="shared" si="11"/>
        <v>0</v>
      </c>
      <c r="S41" s="40" t="str">
        <f t="shared" si="12"/>
        <v>OK</v>
      </c>
      <c r="T41" s="41"/>
      <c r="U41" s="41">
        <f t="shared" ref="U41:AN41" si="119">IF($J41=0,0,IF($Q41=U$4,($L41-T$4)/U$3*MAX((MIN(U$4,$K41)-MAX(T$4,$J41-1))/$O41*$F41,0),IF(AND($Q41&gt;31,$Q41&lt;U$4),0,MAX((MIN(U$4,$K41)-MAX(T$4,$J41-1))/$O41*$F41,0))))</f>
        <v>0</v>
      </c>
      <c r="V41" s="41">
        <f t="shared" si="119"/>
        <v>0</v>
      </c>
      <c r="W41" s="41">
        <f t="shared" si="119"/>
        <v>0</v>
      </c>
      <c r="X41" s="41">
        <f t="shared" si="119"/>
        <v>0</v>
      </c>
      <c r="Y41" s="41">
        <f t="shared" si="119"/>
        <v>0</v>
      </c>
      <c r="Z41" s="41">
        <f t="shared" si="119"/>
        <v>0</v>
      </c>
      <c r="AA41" s="41">
        <f t="shared" si="119"/>
        <v>0</v>
      </c>
      <c r="AB41" s="41">
        <f t="shared" si="119"/>
        <v>0</v>
      </c>
      <c r="AC41" s="41">
        <f t="shared" si="119"/>
        <v>0</v>
      </c>
      <c r="AD41" s="41">
        <f t="shared" si="119"/>
        <v>0</v>
      </c>
      <c r="AE41" s="41">
        <f t="shared" si="119"/>
        <v>0</v>
      </c>
      <c r="AF41" s="41">
        <f t="shared" si="119"/>
        <v>0</v>
      </c>
      <c r="AG41" s="41">
        <f t="shared" si="119"/>
        <v>0</v>
      </c>
      <c r="AH41" s="41">
        <f t="shared" si="119"/>
        <v>0</v>
      </c>
      <c r="AI41" s="41">
        <f t="shared" si="119"/>
        <v>0</v>
      </c>
      <c r="AJ41" s="41">
        <f t="shared" si="119"/>
        <v>0</v>
      </c>
      <c r="AK41" s="41">
        <f t="shared" si="119"/>
        <v>0</v>
      </c>
      <c r="AL41" s="41">
        <f t="shared" si="119"/>
        <v>0</v>
      </c>
      <c r="AM41" s="41">
        <f t="shared" si="119"/>
        <v>0</v>
      </c>
      <c r="AN41" s="41">
        <f t="shared" si="119"/>
        <v>0</v>
      </c>
      <c r="AO41" s="41">
        <f t="shared" ref="AO41:BE41" si="120">IF($J41=0,0,IF($Q41=AO$4,_xludf.DAYS($L41,AN$4)/AO$3*MAX((MIN(AO$4,$K41)-MAX(AN$4,$J41-1))/$O41*$F41,0),IF(AND($Q41&gt;31,$Q41&lt;AO$4),0,MAX((MIN(AO$4,$K41)-MAX(AN$4,$J41-1))/$O41*$F41,0))))</f>
        <v>0</v>
      </c>
      <c r="AP41" s="41">
        <f t="shared" si="120"/>
        <v>0</v>
      </c>
      <c r="AQ41" s="41">
        <f t="shared" si="120"/>
        <v>0</v>
      </c>
      <c r="AR41" s="41">
        <f t="shared" si="120"/>
        <v>0</v>
      </c>
      <c r="AS41" s="41">
        <f t="shared" si="120"/>
        <v>0</v>
      </c>
      <c r="AT41" s="41">
        <f t="shared" si="120"/>
        <v>0</v>
      </c>
      <c r="AU41" s="41">
        <f t="shared" si="120"/>
        <v>0</v>
      </c>
      <c r="AV41" s="41">
        <f t="shared" si="120"/>
        <v>0</v>
      </c>
      <c r="AW41" s="41">
        <f t="shared" si="120"/>
        <v>0</v>
      </c>
      <c r="AX41" s="41">
        <f t="shared" si="120"/>
        <v>0</v>
      </c>
      <c r="AY41" s="41">
        <f t="shared" si="120"/>
        <v>0</v>
      </c>
      <c r="AZ41" s="41">
        <f t="shared" si="120"/>
        <v>0</v>
      </c>
      <c r="BA41" s="41">
        <f t="shared" si="120"/>
        <v>0</v>
      </c>
      <c r="BB41" s="41">
        <f t="shared" si="120"/>
        <v>0</v>
      </c>
      <c r="BC41" s="41">
        <f t="shared" si="120"/>
        <v>0</v>
      </c>
      <c r="BD41" s="41">
        <f t="shared" si="120"/>
        <v>0</v>
      </c>
      <c r="BE41" s="41">
        <f t="shared" si="120"/>
        <v>0</v>
      </c>
      <c r="BG41" s="41"/>
      <c r="BH41" s="41">
        <f t="shared" si="15"/>
        <v>0</v>
      </c>
      <c r="BI41" s="41">
        <f t="shared" ref="BI41:CR41" si="121">IF($P41=BI$4,$E41,0)-V41+BH41</f>
        <v>0</v>
      </c>
      <c r="BJ41" s="41">
        <f t="shared" si="121"/>
        <v>0</v>
      </c>
      <c r="BK41" s="41">
        <f t="shared" si="121"/>
        <v>0</v>
      </c>
      <c r="BL41" s="41">
        <f t="shared" si="121"/>
        <v>0</v>
      </c>
      <c r="BM41" s="41">
        <f t="shared" si="121"/>
        <v>0</v>
      </c>
      <c r="BN41" s="41">
        <f t="shared" si="121"/>
        <v>0</v>
      </c>
      <c r="BO41" s="41">
        <f t="shared" si="121"/>
        <v>0</v>
      </c>
      <c r="BP41" s="41">
        <f t="shared" si="121"/>
        <v>0</v>
      </c>
      <c r="BQ41" s="41">
        <f t="shared" si="121"/>
        <v>0</v>
      </c>
      <c r="BR41" s="41">
        <f t="shared" si="121"/>
        <v>0</v>
      </c>
      <c r="BS41" s="41">
        <f t="shared" si="121"/>
        <v>0</v>
      </c>
      <c r="BT41" s="41">
        <f t="shared" si="121"/>
        <v>0</v>
      </c>
      <c r="BU41" s="41">
        <f t="shared" si="121"/>
        <v>0</v>
      </c>
      <c r="BV41" s="41">
        <f t="shared" si="121"/>
        <v>0</v>
      </c>
      <c r="BW41" s="41">
        <f t="shared" si="121"/>
        <v>0</v>
      </c>
      <c r="BX41" s="41">
        <f t="shared" si="121"/>
        <v>0</v>
      </c>
      <c r="BY41" s="41">
        <f t="shared" si="121"/>
        <v>0</v>
      </c>
      <c r="BZ41" s="41">
        <f t="shared" si="121"/>
        <v>0</v>
      </c>
      <c r="CA41" s="41">
        <f t="shared" si="121"/>
        <v>0</v>
      </c>
      <c r="CB41" s="41">
        <f t="shared" si="121"/>
        <v>0</v>
      </c>
      <c r="CC41" s="41">
        <f t="shared" si="121"/>
        <v>0</v>
      </c>
      <c r="CD41" s="41">
        <f t="shared" si="121"/>
        <v>0</v>
      </c>
      <c r="CE41" s="41">
        <f t="shared" si="121"/>
        <v>0</v>
      </c>
      <c r="CF41" s="41">
        <f t="shared" si="121"/>
        <v>0</v>
      </c>
      <c r="CG41" s="41">
        <f t="shared" si="121"/>
        <v>0</v>
      </c>
      <c r="CH41" s="41">
        <f t="shared" si="121"/>
        <v>0</v>
      </c>
      <c r="CI41" s="41">
        <f t="shared" si="121"/>
        <v>0</v>
      </c>
      <c r="CJ41" s="41">
        <f t="shared" si="121"/>
        <v>0</v>
      </c>
      <c r="CK41" s="41">
        <f t="shared" si="121"/>
        <v>0</v>
      </c>
      <c r="CL41" s="41">
        <f t="shared" si="121"/>
        <v>0</v>
      </c>
      <c r="CM41" s="41">
        <f t="shared" si="121"/>
        <v>0</v>
      </c>
      <c r="CN41" s="41">
        <f t="shared" si="121"/>
        <v>0</v>
      </c>
      <c r="CO41" s="41">
        <f t="shared" si="121"/>
        <v>0</v>
      </c>
      <c r="CP41" s="41">
        <f t="shared" si="121"/>
        <v>0</v>
      </c>
      <c r="CQ41" s="41">
        <f t="shared" si="121"/>
        <v>0</v>
      </c>
      <c r="CR41" s="41">
        <f t="shared" si="121"/>
        <v>0</v>
      </c>
    </row>
    <row r="42" ht="14.25" customHeight="1">
      <c r="A42" s="15"/>
      <c r="B42" s="15"/>
      <c r="C42" s="15"/>
      <c r="D42" s="35"/>
      <c r="E42" s="36"/>
      <c r="F42" s="36"/>
      <c r="G42" s="38"/>
      <c r="H42" s="38"/>
      <c r="I42" s="15"/>
      <c r="J42" s="15"/>
      <c r="K42" s="15"/>
      <c r="L42" s="15"/>
      <c r="M42" s="15"/>
      <c r="O42" s="39">
        <f t="shared" si="8"/>
        <v>1</v>
      </c>
      <c r="P42" s="21">
        <f t="shared" si="9"/>
        <v>1</v>
      </c>
      <c r="Q42" s="21">
        <f t="shared" si="10"/>
        <v>1</v>
      </c>
      <c r="R42" s="39">
        <f t="shared" si="11"/>
        <v>0</v>
      </c>
      <c r="S42" s="40" t="str">
        <f t="shared" si="12"/>
        <v>OK</v>
      </c>
      <c r="T42" s="41"/>
      <c r="U42" s="41">
        <f t="shared" ref="U42:AN42" si="122">IF($J42=0,0,IF($Q42=U$4,($L42-T$4)/U$3*MAX((MIN(U$4,$K42)-MAX(T$4,$J42-1))/$O42*$F42,0),IF(AND($Q42&gt;31,$Q42&lt;U$4),0,MAX((MIN(U$4,$K42)-MAX(T$4,$J42-1))/$O42*$F42,0))))</f>
        <v>0</v>
      </c>
      <c r="V42" s="41">
        <f t="shared" si="122"/>
        <v>0</v>
      </c>
      <c r="W42" s="41">
        <f t="shared" si="122"/>
        <v>0</v>
      </c>
      <c r="X42" s="41">
        <f t="shared" si="122"/>
        <v>0</v>
      </c>
      <c r="Y42" s="41">
        <f t="shared" si="122"/>
        <v>0</v>
      </c>
      <c r="Z42" s="41">
        <f t="shared" si="122"/>
        <v>0</v>
      </c>
      <c r="AA42" s="41">
        <f t="shared" si="122"/>
        <v>0</v>
      </c>
      <c r="AB42" s="41">
        <f t="shared" si="122"/>
        <v>0</v>
      </c>
      <c r="AC42" s="41">
        <f t="shared" si="122"/>
        <v>0</v>
      </c>
      <c r="AD42" s="41">
        <f t="shared" si="122"/>
        <v>0</v>
      </c>
      <c r="AE42" s="41">
        <f t="shared" si="122"/>
        <v>0</v>
      </c>
      <c r="AF42" s="41">
        <f t="shared" si="122"/>
        <v>0</v>
      </c>
      <c r="AG42" s="41">
        <f t="shared" si="122"/>
        <v>0</v>
      </c>
      <c r="AH42" s="41">
        <f t="shared" si="122"/>
        <v>0</v>
      </c>
      <c r="AI42" s="41">
        <f t="shared" si="122"/>
        <v>0</v>
      </c>
      <c r="AJ42" s="41">
        <f t="shared" si="122"/>
        <v>0</v>
      </c>
      <c r="AK42" s="41">
        <f t="shared" si="122"/>
        <v>0</v>
      </c>
      <c r="AL42" s="41">
        <f t="shared" si="122"/>
        <v>0</v>
      </c>
      <c r="AM42" s="41">
        <f t="shared" si="122"/>
        <v>0</v>
      </c>
      <c r="AN42" s="41">
        <f t="shared" si="122"/>
        <v>0</v>
      </c>
      <c r="AO42" s="41">
        <f t="shared" ref="AO42:BE42" si="123">IF($J42=0,0,IF($Q42=AO$4,_xludf.DAYS($L42,AN$4)/AO$3*MAX((MIN(AO$4,$K42)-MAX(AN$4,$J42-1))/$O42*$F42,0),IF(AND($Q42&gt;31,$Q42&lt;AO$4),0,MAX((MIN(AO$4,$K42)-MAX(AN$4,$J42-1))/$O42*$F42,0))))</f>
        <v>0</v>
      </c>
      <c r="AP42" s="41">
        <f t="shared" si="123"/>
        <v>0</v>
      </c>
      <c r="AQ42" s="41">
        <f t="shared" si="123"/>
        <v>0</v>
      </c>
      <c r="AR42" s="41">
        <f t="shared" si="123"/>
        <v>0</v>
      </c>
      <c r="AS42" s="41">
        <f t="shared" si="123"/>
        <v>0</v>
      </c>
      <c r="AT42" s="41">
        <f t="shared" si="123"/>
        <v>0</v>
      </c>
      <c r="AU42" s="41">
        <f t="shared" si="123"/>
        <v>0</v>
      </c>
      <c r="AV42" s="41">
        <f t="shared" si="123"/>
        <v>0</v>
      </c>
      <c r="AW42" s="41">
        <f t="shared" si="123"/>
        <v>0</v>
      </c>
      <c r="AX42" s="41">
        <f t="shared" si="123"/>
        <v>0</v>
      </c>
      <c r="AY42" s="41">
        <f t="shared" si="123"/>
        <v>0</v>
      </c>
      <c r="AZ42" s="41">
        <f t="shared" si="123"/>
        <v>0</v>
      </c>
      <c r="BA42" s="41">
        <f t="shared" si="123"/>
        <v>0</v>
      </c>
      <c r="BB42" s="41">
        <f t="shared" si="123"/>
        <v>0</v>
      </c>
      <c r="BC42" s="41">
        <f t="shared" si="123"/>
        <v>0</v>
      </c>
      <c r="BD42" s="41">
        <f t="shared" si="123"/>
        <v>0</v>
      </c>
      <c r="BE42" s="41">
        <f t="shared" si="123"/>
        <v>0</v>
      </c>
      <c r="BG42" s="41"/>
      <c r="BH42" s="41">
        <f t="shared" si="15"/>
        <v>0</v>
      </c>
      <c r="BI42" s="41">
        <f t="shared" ref="BI42:CR42" si="124">IF($P42=BI$4,$E42,0)-V42+BH42</f>
        <v>0</v>
      </c>
      <c r="BJ42" s="41">
        <f t="shared" si="124"/>
        <v>0</v>
      </c>
      <c r="BK42" s="41">
        <f t="shared" si="124"/>
        <v>0</v>
      </c>
      <c r="BL42" s="41">
        <f t="shared" si="124"/>
        <v>0</v>
      </c>
      <c r="BM42" s="41">
        <f t="shared" si="124"/>
        <v>0</v>
      </c>
      <c r="BN42" s="41">
        <f t="shared" si="124"/>
        <v>0</v>
      </c>
      <c r="BO42" s="41">
        <f t="shared" si="124"/>
        <v>0</v>
      </c>
      <c r="BP42" s="41">
        <f t="shared" si="124"/>
        <v>0</v>
      </c>
      <c r="BQ42" s="41">
        <f t="shared" si="124"/>
        <v>0</v>
      </c>
      <c r="BR42" s="41">
        <f t="shared" si="124"/>
        <v>0</v>
      </c>
      <c r="BS42" s="41">
        <f t="shared" si="124"/>
        <v>0</v>
      </c>
      <c r="BT42" s="41">
        <f t="shared" si="124"/>
        <v>0</v>
      </c>
      <c r="BU42" s="41">
        <f t="shared" si="124"/>
        <v>0</v>
      </c>
      <c r="BV42" s="41">
        <f t="shared" si="124"/>
        <v>0</v>
      </c>
      <c r="BW42" s="41">
        <f t="shared" si="124"/>
        <v>0</v>
      </c>
      <c r="BX42" s="41">
        <f t="shared" si="124"/>
        <v>0</v>
      </c>
      <c r="BY42" s="41">
        <f t="shared" si="124"/>
        <v>0</v>
      </c>
      <c r="BZ42" s="41">
        <f t="shared" si="124"/>
        <v>0</v>
      </c>
      <c r="CA42" s="41">
        <f t="shared" si="124"/>
        <v>0</v>
      </c>
      <c r="CB42" s="41">
        <f t="shared" si="124"/>
        <v>0</v>
      </c>
      <c r="CC42" s="41">
        <f t="shared" si="124"/>
        <v>0</v>
      </c>
      <c r="CD42" s="41">
        <f t="shared" si="124"/>
        <v>0</v>
      </c>
      <c r="CE42" s="41">
        <f t="shared" si="124"/>
        <v>0</v>
      </c>
      <c r="CF42" s="41">
        <f t="shared" si="124"/>
        <v>0</v>
      </c>
      <c r="CG42" s="41">
        <f t="shared" si="124"/>
        <v>0</v>
      </c>
      <c r="CH42" s="41">
        <f t="shared" si="124"/>
        <v>0</v>
      </c>
      <c r="CI42" s="41">
        <f t="shared" si="124"/>
        <v>0</v>
      </c>
      <c r="CJ42" s="41">
        <f t="shared" si="124"/>
        <v>0</v>
      </c>
      <c r="CK42" s="41">
        <f t="shared" si="124"/>
        <v>0</v>
      </c>
      <c r="CL42" s="41">
        <f t="shared" si="124"/>
        <v>0</v>
      </c>
      <c r="CM42" s="41">
        <f t="shared" si="124"/>
        <v>0</v>
      </c>
      <c r="CN42" s="41">
        <f t="shared" si="124"/>
        <v>0</v>
      </c>
      <c r="CO42" s="41">
        <f t="shared" si="124"/>
        <v>0</v>
      </c>
      <c r="CP42" s="41">
        <f t="shared" si="124"/>
        <v>0</v>
      </c>
      <c r="CQ42" s="41">
        <f t="shared" si="124"/>
        <v>0</v>
      </c>
      <c r="CR42" s="41">
        <f t="shared" si="124"/>
        <v>0</v>
      </c>
    </row>
    <row r="43" ht="14.25" customHeight="1">
      <c r="A43" s="15"/>
      <c r="B43" s="15"/>
      <c r="C43" s="15"/>
      <c r="D43" s="35"/>
      <c r="E43" s="36"/>
      <c r="F43" s="36"/>
      <c r="G43" s="38"/>
      <c r="H43" s="38"/>
      <c r="I43" s="15"/>
      <c r="J43" s="15"/>
      <c r="K43" s="15"/>
      <c r="L43" s="15"/>
      <c r="M43" s="15"/>
      <c r="O43" s="39">
        <f t="shared" si="8"/>
        <v>1</v>
      </c>
      <c r="P43" s="21">
        <f t="shared" si="9"/>
        <v>1</v>
      </c>
      <c r="Q43" s="21">
        <f t="shared" si="10"/>
        <v>1</v>
      </c>
      <c r="R43" s="39">
        <f t="shared" si="11"/>
        <v>0</v>
      </c>
      <c r="S43" s="40" t="str">
        <f t="shared" si="12"/>
        <v>OK</v>
      </c>
      <c r="T43" s="41"/>
      <c r="U43" s="41">
        <f t="shared" ref="U43:AN43" si="125">IF($J43=0,0,IF($Q43=U$4,($L43-T$4)/U$3*MAX((MIN(U$4,$K43)-MAX(T$4,$J43-1))/$O43*$F43,0),IF(AND($Q43&gt;31,$Q43&lt;U$4),0,MAX((MIN(U$4,$K43)-MAX(T$4,$J43-1))/$O43*$F43,0))))</f>
        <v>0</v>
      </c>
      <c r="V43" s="41">
        <f t="shared" si="125"/>
        <v>0</v>
      </c>
      <c r="W43" s="41">
        <f t="shared" si="125"/>
        <v>0</v>
      </c>
      <c r="X43" s="41">
        <f t="shared" si="125"/>
        <v>0</v>
      </c>
      <c r="Y43" s="41">
        <f t="shared" si="125"/>
        <v>0</v>
      </c>
      <c r="Z43" s="41">
        <f t="shared" si="125"/>
        <v>0</v>
      </c>
      <c r="AA43" s="41">
        <f t="shared" si="125"/>
        <v>0</v>
      </c>
      <c r="AB43" s="41">
        <f t="shared" si="125"/>
        <v>0</v>
      </c>
      <c r="AC43" s="41">
        <f t="shared" si="125"/>
        <v>0</v>
      </c>
      <c r="AD43" s="41">
        <f t="shared" si="125"/>
        <v>0</v>
      </c>
      <c r="AE43" s="41">
        <f t="shared" si="125"/>
        <v>0</v>
      </c>
      <c r="AF43" s="41">
        <f t="shared" si="125"/>
        <v>0</v>
      </c>
      <c r="AG43" s="41">
        <f t="shared" si="125"/>
        <v>0</v>
      </c>
      <c r="AH43" s="41">
        <f t="shared" si="125"/>
        <v>0</v>
      </c>
      <c r="AI43" s="41">
        <f t="shared" si="125"/>
        <v>0</v>
      </c>
      <c r="AJ43" s="41">
        <f t="shared" si="125"/>
        <v>0</v>
      </c>
      <c r="AK43" s="41">
        <f t="shared" si="125"/>
        <v>0</v>
      </c>
      <c r="AL43" s="41">
        <f t="shared" si="125"/>
        <v>0</v>
      </c>
      <c r="AM43" s="41">
        <f t="shared" si="125"/>
        <v>0</v>
      </c>
      <c r="AN43" s="41">
        <f t="shared" si="125"/>
        <v>0</v>
      </c>
      <c r="AO43" s="41">
        <f t="shared" ref="AO43:BE43" si="126">IF($J43=0,0,IF($Q43=AO$4,_xludf.DAYS($L43,AN$4)/AO$3*MAX((MIN(AO$4,$K43)-MAX(AN$4,$J43-1))/$O43*$F43,0),IF(AND($Q43&gt;31,$Q43&lt;AO$4),0,MAX((MIN(AO$4,$K43)-MAX(AN$4,$J43-1))/$O43*$F43,0))))</f>
        <v>0</v>
      </c>
      <c r="AP43" s="41">
        <f t="shared" si="126"/>
        <v>0</v>
      </c>
      <c r="AQ43" s="41">
        <f t="shared" si="126"/>
        <v>0</v>
      </c>
      <c r="AR43" s="41">
        <f t="shared" si="126"/>
        <v>0</v>
      </c>
      <c r="AS43" s="41">
        <f t="shared" si="126"/>
        <v>0</v>
      </c>
      <c r="AT43" s="41">
        <f t="shared" si="126"/>
        <v>0</v>
      </c>
      <c r="AU43" s="41">
        <f t="shared" si="126"/>
        <v>0</v>
      </c>
      <c r="AV43" s="41">
        <f t="shared" si="126"/>
        <v>0</v>
      </c>
      <c r="AW43" s="41">
        <f t="shared" si="126"/>
        <v>0</v>
      </c>
      <c r="AX43" s="41">
        <f t="shared" si="126"/>
        <v>0</v>
      </c>
      <c r="AY43" s="41">
        <f t="shared" si="126"/>
        <v>0</v>
      </c>
      <c r="AZ43" s="41">
        <f t="shared" si="126"/>
        <v>0</v>
      </c>
      <c r="BA43" s="41">
        <f t="shared" si="126"/>
        <v>0</v>
      </c>
      <c r="BB43" s="41">
        <f t="shared" si="126"/>
        <v>0</v>
      </c>
      <c r="BC43" s="41">
        <f t="shared" si="126"/>
        <v>0</v>
      </c>
      <c r="BD43" s="41">
        <f t="shared" si="126"/>
        <v>0</v>
      </c>
      <c r="BE43" s="41">
        <f t="shared" si="126"/>
        <v>0</v>
      </c>
      <c r="BG43" s="41"/>
      <c r="BH43" s="41">
        <f t="shared" si="15"/>
        <v>0</v>
      </c>
      <c r="BI43" s="41">
        <f t="shared" ref="BI43:CR43" si="127">IF($P43=BI$4,$E43,0)-V43+BH43</f>
        <v>0</v>
      </c>
      <c r="BJ43" s="41">
        <f t="shared" si="127"/>
        <v>0</v>
      </c>
      <c r="BK43" s="41">
        <f t="shared" si="127"/>
        <v>0</v>
      </c>
      <c r="BL43" s="41">
        <f t="shared" si="127"/>
        <v>0</v>
      </c>
      <c r="BM43" s="41">
        <f t="shared" si="127"/>
        <v>0</v>
      </c>
      <c r="BN43" s="41">
        <f t="shared" si="127"/>
        <v>0</v>
      </c>
      <c r="BO43" s="41">
        <f t="shared" si="127"/>
        <v>0</v>
      </c>
      <c r="BP43" s="41">
        <f t="shared" si="127"/>
        <v>0</v>
      </c>
      <c r="BQ43" s="41">
        <f t="shared" si="127"/>
        <v>0</v>
      </c>
      <c r="BR43" s="41">
        <f t="shared" si="127"/>
        <v>0</v>
      </c>
      <c r="BS43" s="41">
        <f t="shared" si="127"/>
        <v>0</v>
      </c>
      <c r="BT43" s="41">
        <f t="shared" si="127"/>
        <v>0</v>
      </c>
      <c r="BU43" s="41">
        <f t="shared" si="127"/>
        <v>0</v>
      </c>
      <c r="BV43" s="41">
        <f t="shared" si="127"/>
        <v>0</v>
      </c>
      <c r="BW43" s="41">
        <f t="shared" si="127"/>
        <v>0</v>
      </c>
      <c r="BX43" s="41">
        <f t="shared" si="127"/>
        <v>0</v>
      </c>
      <c r="BY43" s="41">
        <f t="shared" si="127"/>
        <v>0</v>
      </c>
      <c r="BZ43" s="41">
        <f t="shared" si="127"/>
        <v>0</v>
      </c>
      <c r="CA43" s="41">
        <f t="shared" si="127"/>
        <v>0</v>
      </c>
      <c r="CB43" s="41">
        <f t="shared" si="127"/>
        <v>0</v>
      </c>
      <c r="CC43" s="41">
        <f t="shared" si="127"/>
        <v>0</v>
      </c>
      <c r="CD43" s="41">
        <f t="shared" si="127"/>
        <v>0</v>
      </c>
      <c r="CE43" s="41">
        <f t="shared" si="127"/>
        <v>0</v>
      </c>
      <c r="CF43" s="41">
        <f t="shared" si="127"/>
        <v>0</v>
      </c>
      <c r="CG43" s="41">
        <f t="shared" si="127"/>
        <v>0</v>
      </c>
      <c r="CH43" s="41">
        <f t="shared" si="127"/>
        <v>0</v>
      </c>
      <c r="CI43" s="41">
        <f t="shared" si="127"/>
        <v>0</v>
      </c>
      <c r="CJ43" s="41">
        <f t="shared" si="127"/>
        <v>0</v>
      </c>
      <c r="CK43" s="41">
        <f t="shared" si="127"/>
        <v>0</v>
      </c>
      <c r="CL43" s="41">
        <f t="shared" si="127"/>
        <v>0</v>
      </c>
      <c r="CM43" s="41">
        <f t="shared" si="127"/>
        <v>0</v>
      </c>
      <c r="CN43" s="41">
        <f t="shared" si="127"/>
        <v>0</v>
      </c>
      <c r="CO43" s="41">
        <f t="shared" si="127"/>
        <v>0</v>
      </c>
      <c r="CP43" s="41">
        <f t="shared" si="127"/>
        <v>0</v>
      </c>
      <c r="CQ43" s="41">
        <f t="shared" si="127"/>
        <v>0</v>
      </c>
      <c r="CR43" s="41">
        <f t="shared" si="127"/>
        <v>0</v>
      </c>
    </row>
    <row r="44" ht="14.25" customHeight="1">
      <c r="A44" s="15"/>
      <c r="B44" s="15"/>
      <c r="C44" s="15"/>
      <c r="D44" s="35"/>
      <c r="E44" s="36"/>
      <c r="F44" s="36"/>
      <c r="G44" s="38"/>
      <c r="H44" s="38"/>
      <c r="I44" s="15"/>
      <c r="J44" s="15"/>
      <c r="K44" s="15"/>
      <c r="L44" s="15"/>
      <c r="M44" s="15"/>
      <c r="O44" s="39">
        <f t="shared" si="8"/>
        <v>1</v>
      </c>
      <c r="P44" s="21">
        <f t="shared" si="9"/>
        <v>1</v>
      </c>
      <c r="Q44" s="21">
        <f t="shared" si="10"/>
        <v>1</v>
      </c>
      <c r="R44" s="39">
        <f t="shared" si="11"/>
        <v>0</v>
      </c>
      <c r="S44" s="40" t="str">
        <f t="shared" si="12"/>
        <v>OK</v>
      </c>
      <c r="T44" s="41"/>
      <c r="U44" s="41">
        <f t="shared" ref="U44:AN44" si="128">IF($J44=0,0,IF($Q44=U$4,($L44-T$4)/U$3*MAX((MIN(U$4,$K44)-MAX(T$4,$J44-1))/$O44*$F44,0),IF(AND($Q44&gt;31,$Q44&lt;U$4),0,MAX((MIN(U$4,$K44)-MAX(T$4,$J44-1))/$O44*$F44,0))))</f>
        <v>0</v>
      </c>
      <c r="V44" s="41">
        <f t="shared" si="128"/>
        <v>0</v>
      </c>
      <c r="W44" s="41">
        <f t="shared" si="128"/>
        <v>0</v>
      </c>
      <c r="X44" s="41">
        <f t="shared" si="128"/>
        <v>0</v>
      </c>
      <c r="Y44" s="41">
        <f t="shared" si="128"/>
        <v>0</v>
      </c>
      <c r="Z44" s="41">
        <f t="shared" si="128"/>
        <v>0</v>
      </c>
      <c r="AA44" s="41">
        <f t="shared" si="128"/>
        <v>0</v>
      </c>
      <c r="AB44" s="41">
        <f t="shared" si="128"/>
        <v>0</v>
      </c>
      <c r="AC44" s="41">
        <f t="shared" si="128"/>
        <v>0</v>
      </c>
      <c r="AD44" s="41">
        <f t="shared" si="128"/>
        <v>0</v>
      </c>
      <c r="AE44" s="41">
        <f t="shared" si="128"/>
        <v>0</v>
      </c>
      <c r="AF44" s="41">
        <f t="shared" si="128"/>
        <v>0</v>
      </c>
      <c r="AG44" s="41">
        <f t="shared" si="128"/>
        <v>0</v>
      </c>
      <c r="AH44" s="41">
        <f t="shared" si="128"/>
        <v>0</v>
      </c>
      <c r="AI44" s="41">
        <f t="shared" si="128"/>
        <v>0</v>
      </c>
      <c r="AJ44" s="41">
        <f t="shared" si="128"/>
        <v>0</v>
      </c>
      <c r="AK44" s="41">
        <f t="shared" si="128"/>
        <v>0</v>
      </c>
      <c r="AL44" s="41">
        <f t="shared" si="128"/>
        <v>0</v>
      </c>
      <c r="AM44" s="41">
        <f t="shared" si="128"/>
        <v>0</v>
      </c>
      <c r="AN44" s="41">
        <f t="shared" si="128"/>
        <v>0</v>
      </c>
      <c r="AO44" s="41">
        <f t="shared" ref="AO44:BE44" si="129">IF($J44=0,0,IF($Q44=AO$4,_xludf.DAYS($L44,AN$4)/AO$3*MAX((MIN(AO$4,$K44)-MAX(AN$4,$J44-1))/$O44*$F44,0),IF(AND($Q44&gt;31,$Q44&lt;AO$4),0,MAX((MIN(AO$4,$K44)-MAX(AN$4,$J44-1))/$O44*$F44,0))))</f>
        <v>0</v>
      </c>
      <c r="AP44" s="41">
        <f t="shared" si="129"/>
        <v>0</v>
      </c>
      <c r="AQ44" s="41">
        <f t="shared" si="129"/>
        <v>0</v>
      </c>
      <c r="AR44" s="41">
        <f t="shared" si="129"/>
        <v>0</v>
      </c>
      <c r="AS44" s="41">
        <f t="shared" si="129"/>
        <v>0</v>
      </c>
      <c r="AT44" s="41">
        <f t="shared" si="129"/>
        <v>0</v>
      </c>
      <c r="AU44" s="41">
        <f t="shared" si="129"/>
        <v>0</v>
      </c>
      <c r="AV44" s="41">
        <f t="shared" si="129"/>
        <v>0</v>
      </c>
      <c r="AW44" s="41">
        <f t="shared" si="129"/>
        <v>0</v>
      </c>
      <c r="AX44" s="41">
        <f t="shared" si="129"/>
        <v>0</v>
      </c>
      <c r="AY44" s="41">
        <f t="shared" si="129"/>
        <v>0</v>
      </c>
      <c r="AZ44" s="41">
        <f t="shared" si="129"/>
        <v>0</v>
      </c>
      <c r="BA44" s="41">
        <f t="shared" si="129"/>
        <v>0</v>
      </c>
      <c r="BB44" s="41">
        <f t="shared" si="129"/>
        <v>0</v>
      </c>
      <c r="BC44" s="41">
        <f t="shared" si="129"/>
        <v>0</v>
      </c>
      <c r="BD44" s="41">
        <f t="shared" si="129"/>
        <v>0</v>
      </c>
      <c r="BE44" s="41">
        <f t="shared" si="129"/>
        <v>0</v>
      </c>
      <c r="BG44" s="41"/>
      <c r="BH44" s="41">
        <f t="shared" si="15"/>
        <v>0</v>
      </c>
      <c r="BI44" s="41">
        <f t="shared" ref="BI44:CR44" si="130">IF($P44=BI$4,$E44,0)-V44+BH44</f>
        <v>0</v>
      </c>
      <c r="BJ44" s="41">
        <f t="shared" si="130"/>
        <v>0</v>
      </c>
      <c r="BK44" s="41">
        <f t="shared" si="130"/>
        <v>0</v>
      </c>
      <c r="BL44" s="41">
        <f t="shared" si="130"/>
        <v>0</v>
      </c>
      <c r="BM44" s="41">
        <f t="shared" si="130"/>
        <v>0</v>
      </c>
      <c r="BN44" s="41">
        <f t="shared" si="130"/>
        <v>0</v>
      </c>
      <c r="BO44" s="41">
        <f t="shared" si="130"/>
        <v>0</v>
      </c>
      <c r="BP44" s="41">
        <f t="shared" si="130"/>
        <v>0</v>
      </c>
      <c r="BQ44" s="41">
        <f t="shared" si="130"/>
        <v>0</v>
      </c>
      <c r="BR44" s="41">
        <f t="shared" si="130"/>
        <v>0</v>
      </c>
      <c r="BS44" s="41">
        <f t="shared" si="130"/>
        <v>0</v>
      </c>
      <c r="BT44" s="41">
        <f t="shared" si="130"/>
        <v>0</v>
      </c>
      <c r="BU44" s="41">
        <f t="shared" si="130"/>
        <v>0</v>
      </c>
      <c r="BV44" s="41">
        <f t="shared" si="130"/>
        <v>0</v>
      </c>
      <c r="BW44" s="41">
        <f t="shared" si="130"/>
        <v>0</v>
      </c>
      <c r="BX44" s="41">
        <f t="shared" si="130"/>
        <v>0</v>
      </c>
      <c r="BY44" s="41">
        <f t="shared" si="130"/>
        <v>0</v>
      </c>
      <c r="BZ44" s="41">
        <f t="shared" si="130"/>
        <v>0</v>
      </c>
      <c r="CA44" s="41">
        <f t="shared" si="130"/>
        <v>0</v>
      </c>
      <c r="CB44" s="41">
        <f t="shared" si="130"/>
        <v>0</v>
      </c>
      <c r="CC44" s="41">
        <f t="shared" si="130"/>
        <v>0</v>
      </c>
      <c r="CD44" s="41">
        <f t="shared" si="130"/>
        <v>0</v>
      </c>
      <c r="CE44" s="41">
        <f t="shared" si="130"/>
        <v>0</v>
      </c>
      <c r="CF44" s="41">
        <f t="shared" si="130"/>
        <v>0</v>
      </c>
      <c r="CG44" s="41">
        <f t="shared" si="130"/>
        <v>0</v>
      </c>
      <c r="CH44" s="41">
        <f t="shared" si="130"/>
        <v>0</v>
      </c>
      <c r="CI44" s="41">
        <f t="shared" si="130"/>
        <v>0</v>
      </c>
      <c r="CJ44" s="41">
        <f t="shared" si="130"/>
        <v>0</v>
      </c>
      <c r="CK44" s="41">
        <f t="shared" si="130"/>
        <v>0</v>
      </c>
      <c r="CL44" s="41">
        <f t="shared" si="130"/>
        <v>0</v>
      </c>
      <c r="CM44" s="41">
        <f t="shared" si="130"/>
        <v>0</v>
      </c>
      <c r="CN44" s="41">
        <f t="shared" si="130"/>
        <v>0</v>
      </c>
      <c r="CO44" s="41">
        <f t="shared" si="130"/>
        <v>0</v>
      </c>
      <c r="CP44" s="41">
        <f t="shared" si="130"/>
        <v>0</v>
      </c>
      <c r="CQ44" s="41">
        <f t="shared" si="130"/>
        <v>0</v>
      </c>
      <c r="CR44" s="41">
        <f t="shared" si="130"/>
        <v>0</v>
      </c>
    </row>
    <row r="45" ht="14.25" customHeight="1">
      <c r="A45" s="15"/>
      <c r="B45" s="15"/>
      <c r="C45" s="15"/>
      <c r="D45" s="35"/>
      <c r="E45" s="36"/>
      <c r="F45" s="36"/>
      <c r="G45" s="38"/>
      <c r="H45" s="38"/>
      <c r="I45" s="15"/>
      <c r="J45" s="15"/>
      <c r="K45" s="15"/>
      <c r="L45" s="15"/>
      <c r="M45" s="15"/>
      <c r="O45" s="39">
        <f t="shared" si="8"/>
        <v>1</v>
      </c>
      <c r="P45" s="21">
        <f t="shared" si="9"/>
        <v>1</v>
      </c>
      <c r="Q45" s="21">
        <f t="shared" si="10"/>
        <v>1</v>
      </c>
      <c r="R45" s="39">
        <f t="shared" si="11"/>
        <v>0</v>
      </c>
      <c r="S45" s="40" t="str">
        <f t="shared" si="12"/>
        <v>OK</v>
      </c>
      <c r="T45" s="41"/>
      <c r="U45" s="41">
        <f t="shared" ref="U45:AN45" si="131">IF($J45=0,0,IF($Q45=U$4,($L45-T$4)/U$3*MAX((MIN(U$4,$K45)-MAX(T$4,$J45-1))/$O45*$F45,0),IF(AND($Q45&gt;31,$Q45&lt;U$4),0,MAX((MIN(U$4,$K45)-MAX(T$4,$J45-1))/$O45*$F45,0))))</f>
        <v>0</v>
      </c>
      <c r="V45" s="41">
        <f t="shared" si="131"/>
        <v>0</v>
      </c>
      <c r="W45" s="41">
        <f t="shared" si="131"/>
        <v>0</v>
      </c>
      <c r="X45" s="41">
        <f t="shared" si="131"/>
        <v>0</v>
      </c>
      <c r="Y45" s="41">
        <f t="shared" si="131"/>
        <v>0</v>
      </c>
      <c r="Z45" s="41">
        <f t="shared" si="131"/>
        <v>0</v>
      </c>
      <c r="AA45" s="41">
        <f t="shared" si="131"/>
        <v>0</v>
      </c>
      <c r="AB45" s="41">
        <f t="shared" si="131"/>
        <v>0</v>
      </c>
      <c r="AC45" s="41">
        <f t="shared" si="131"/>
        <v>0</v>
      </c>
      <c r="AD45" s="41">
        <f t="shared" si="131"/>
        <v>0</v>
      </c>
      <c r="AE45" s="41">
        <f t="shared" si="131"/>
        <v>0</v>
      </c>
      <c r="AF45" s="41">
        <f t="shared" si="131"/>
        <v>0</v>
      </c>
      <c r="AG45" s="41">
        <f t="shared" si="131"/>
        <v>0</v>
      </c>
      <c r="AH45" s="41">
        <f t="shared" si="131"/>
        <v>0</v>
      </c>
      <c r="AI45" s="41">
        <f t="shared" si="131"/>
        <v>0</v>
      </c>
      <c r="AJ45" s="41">
        <f t="shared" si="131"/>
        <v>0</v>
      </c>
      <c r="AK45" s="41">
        <f t="shared" si="131"/>
        <v>0</v>
      </c>
      <c r="AL45" s="41">
        <f t="shared" si="131"/>
        <v>0</v>
      </c>
      <c r="AM45" s="41">
        <f t="shared" si="131"/>
        <v>0</v>
      </c>
      <c r="AN45" s="41">
        <f t="shared" si="131"/>
        <v>0</v>
      </c>
      <c r="AO45" s="41">
        <f t="shared" ref="AO45:BE45" si="132">IF($J45=0,0,IF($Q45=AO$4,_xludf.DAYS($L45,AN$4)/AO$3*MAX((MIN(AO$4,$K45)-MAX(AN$4,$J45-1))/$O45*$F45,0),IF(AND($Q45&gt;31,$Q45&lt;AO$4),0,MAX((MIN(AO$4,$K45)-MAX(AN$4,$J45-1))/$O45*$F45,0))))</f>
        <v>0</v>
      </c>
      <c r="AP45" s="41">
        <f t="shared" si="132"/>
        <v>0</v>
      </c>
      <c r="AQ45" s="41">
        <f t="shared" si="132"/>
        <v>0</v>
      </c>
      <c r="AR45" s="41">
        <f t="shared" si="132"/>
        <v>0</v>
      </c>
      <c r="AS45" s="41">
        <f t="shared" si="132"/>
        <v>0</v>
      </c>
      <c r="AT45" s="41">
        <f t="shared" si="132"/>
        <v>0</v>
      </c>
      <c r="AU45" s="41">
        <f t="shared" si="132"/>
        <v>0</v>
      </c>
      <c r="AV45" s="41">
        <f t="shared" si="132"/>
        <v>0</v>
      </c>
      <c r="AW45" s="41">
        <f t="shared" si="132"/>
        <v>0</v>
      </c>
      <c r="AX45" s="41">
        <f t="shared" si="132"/>
        <v>0</v>
      </c>
      <c r="AY45" s="41">
        <f t="shared" si="132"/>
        <v>0</v>
      </c>
      <c r="AZ45" s="41">
        <f t="shared" si="132"/>
        <v>0</v>
      </c>
      <c r="BA45" s="41">
        <f t="shared" si="132"/>
        <v>0</v>
      </c>
      <c r="BB45" s="41">
        <f t="shared" si="132"/>
        <v>0</v>
      </c>
      <c r="BC45" s="41">
        <f t="shared" si="132"/>
        <v>0</v>
      </c>
      <c r="BD45" s="41">
        <f t="shared" si="132"/>
        <v>0</v>
      </c>
      <c r="BE45" s="41">
        <f t="shared" si="132"/>
        <v>0</v>
      </c>
      <c r="BG45" s="41"/>
      <c r="BH45" s="41">
        <f t="shared" si="15"/>
        <v>0</v>
      </c>
      <c r="BI45" s="41">
        <f t="shared" ref="BI45:CR45" si="133">IF($P45=BI$4,$E45,0)-V45+BH45</f>
        <v>0</v>
      </c>
      <c r="BJ45" s="41">
        <f t="shared" si="133"/>
        <v>0</v>
      </c>
      <c r="BK45" s="41">
        <f t="shared" si="133"/>
        <v>0</v>
      </c>
      <c r="BL45" s="41">
        <f t="shared" si="133"/>
        <v>0</v>
      </c>
      <c r="BM45" s="41">
        <f t="shared" si="133"/>
        <v>0</v>
      </c>
      <c r="BN45" s="41">
        <f t="shared" si="133"/>
        <v>0</v>
      </c>
      <c r="BO45" s="41">
        <f t="shared" si="133"/>
        <v>0</v>
      </c>
      <c r="BP45" s="41">
        <f t="shared" si="133"/>
        <v>0</v>
      </c>
      <c r="BQ45" s="41">
        <f t="shared" si="133"/>
        <v>0</v>
      </c>
      <c r="BR45" s="41">
        <f t="shared" si="133"/>
        <v>0</v>
      </c>
      <c r="BS45" s="41">
        <f t="shared" si="133"/>
        <v>0</v>
      </c>
      <c r="BT45" s="41">
        <f t="shared" si="133"/>
        <v>0</v>
      </c>
      <c r="BU45" s="41">
        <f t="shared" si="133"/>
        <v>0</v>
      </c>
      <c r="BV45" s="41">
        <f t="shared" si="133"/>
        <v>0</v>
      </c>
      <c r="BW45" s="41">
        <f t="shared" si="133"/>
        <v>0</v>
      </c>
      <c r="BX45" s="41">
        <f t="shared" si="133"/>
        <v>0</v>
      </c>
      <c r="BY45" s="41">
        <f t="shared" si="133"/>
        <v>0</v>
      </c>
      <c r="BZ45" s="41">
        <f t="shared" si="133"/>
        <v>0</v>
      </c>
      <c r="CA45" s="41">
        <f t="shared" si="133"/>
        <v>0</v>
      </c>
      <c r="CB45" s="41">
        <f t="shared" si="133"/>
        <v>0</v>
      </c>
      <c r="CC45" s="41">
        <f t="shared" si="133"/>
        <v>0</v>
      </c>
      <c r="CD45" s="41">
        <f t="shared" si="133"/>
        <v>0</v>
      </c>
      <c r="CE45" s="41">
        <f t="shared" si="133"/>
        <v>0</v>
      </c>
      <c r="CF45" s="41">
        <f t="shared" si="133"/>
        <v>0</v>
      </c>
      <c r="CG45" s="41">
        <f t="shared" si="133"/>
        <v>0</v>
      </c>
      <c r="CH45" s="41">
        <f t="shared" si="133"/>
        <v>0</v>
      </c>
      <c r="CI45" s="41">
        <f t="shared" si="133"/>
        <v>0</v>
      </c>
      <c r="CJ45" s="41">
        <f t="shared" si="133"/>
        <v>0</v>
      </c>
      <c r="CK45" s="41">
        <f t="shared" si="133"/>
        <v>0</v>
      </c>
      <c r="CL45" s="41">
        <f t="shared" si="133"/>
        <v>0</v>
      </c>
      <c r="CM45" s="41">
        <f t="shared" si="133"/>
        <v>0</v>
      </c>
      <c r="CN45" s="41">
        <f t="shared" si="133"/>
        <v>0</v>
      </c>
      <c r="CO45" s="41">
        <f t="shared" si="133"/>
        <v>0</v>
      </c>
      <c r="CP45" s="41">
        <f t="shared" si="133"/>
        <v>0</v>
      </c>
      <c r="CQ45" s="41">
        <f t="shared" si="133"/>
        <v>0</v>
      </c>
      <c r="CR45" s="41">
        <f t="shared" si="133"/>
        <v>0</v>
      </c>
    </row>
    <row r="46" ht="14.25" customHeight="1">
      <c r="A46" s="15"/>
      <c r="B46" s="15"/>
      <c r="C46" s="15"/>
      <c r="D46" s="35"/>
      <c r="E46" s="36"/>
      <c r="F46" s="36"/>
      <c r="G46" s="38"/>
      <c r="H46" s="38"/>
      <c r="I46" s="15"/>
      <c r="J46" s="15"/>
      <c r="K46" s="15"/>
      <c r="L46" s="15"/>
      <c r="M46" s="15"/>
      <c r="O46" s="39">
        <f t="shared" si="8"/>
        <v>1</v>
      </c>
      <c r="P46" s="21">
        <f t="shared" si="9"/>
        <v>1</v>
      </c>
      <c r="Q46" s="21">
        <f t="shared" si="10"/>
        <v>1</v>
      </c>
      <c r="R46" s="39">
        <f t="shared" si="11"/>
        <v>0</v>
      </c>
      <c r="S46" s="40" t="str">
        <f t="shared" si="12"/>
        <v>OK</v>
      </c>
      <c r="T46" s="41"/>
      <c r="U46" s="41">
        <f t="shared" ref="U46:AN46" si="134">IF($J46=0,0,IF($Q46=U$4,($L46-T$4)/U$3*MAX((MIN(U$4,$K46)-MAX(T$4,$J46-1))/$O46*$F46,0),IF(AND($Q46&gt;31,$Q46&lt;U$4),0,MAX((MIN(U$4,$K46)-MAX(T$4,$J46-1))/$O46*$F46,0))))</f>
        <v>0</v>
      </c>
      <c r="V46" s="41">
        <f t="shared" si="134"/>
        <v>0</v>
      </c>
      <c r="W46" s="41">
        <f t="shared" si="134"/>
        <v>0</v>
      </c>
      <c r="X46" s="41">
        <f t="shared" si="134"/>
        <v>0</v>
      </c>
      <c r="Y46" s="41">
        <f t="shared" si="134"/>
        <v>0</v>
      </c>
      <c r="Z46" s="41">
        <f t="shared" si="134"/>
        <v>0</v>
      </c>
      <c r="AA46" s="41">
        <f t="shared" si="134"/>
        <v>0</v>
      </c>
      <c r="AB46" s="41">
        <f t="shared" si="134"/>
        <v>0</v>
      </c>
      <c r="AC46" s="41">
        <f t="shared" si="134"/>
        <v>0</v>
      </c>
      <c r="AD46" s="41">
        <f t="shared" si="134"/>
        <v>0</v>
      </c>
      <c r="AE46" s="41">
        <f t="shared" si="134"/>
        <v>0</v>
      </c>
      <c r="AF46" s="41">
        <f t="shared" si="134"/>
        <v>0</v>
      </c>
      <c r="AG46" s="41">
        <f t="shared" si="134"/>
        <v>0</v>
      </c>
      <c r="AH46" s="41">
        <f t="shared" si="134"/>
        <v>0</v>
      </c>
      <c r="AI46" s="41">
        <f t="shared" si="134"/>
        <v>0</v>
      </c>
      <c r="AJ46" s="41">
        <f t="shared" si="134"/>
        <v>0</v>
      </c>
      <c r="AK46" s="41">
        <f t="shared" si="134"/>
        <v>0</v>
      </c>
      <c r="AL46" s="41">
        <f t="shared" si="134"/>
        <v>0</v>
      </c>
      <c r="AM46" s="41">
        <f t="shared" si="134"/>
        <v>0</v>
      </c>
      <c r="AN46" s="41">
        <f t="shared" si="134"/>
        <v>0</v>
      </c>
      <c r="AO46" s="41">
        <f t="shared" ref="AO46:BE46" si="135">IF($J46=0,0,IF($Q46=AO$4,_xludf.DAYS($L46,AN$4)/AO$3*MAX((MIN(AO$4,$K46)-MAX(AN$4,$J46-1))/$O46*$F46,0),IF(AND($Q46&gt;31,$Q46&lt;AO$4),0,MAX((MIN(AO$4,$K46)-MAX(AN$4,$J46-1))/$O46*$F46,0))))</f>
        <v>0</v>
      </c>
      <c r="AP46" s="41">
        <f t="shared" si="135"/>
        <v>0</v>
      </c>
      <c r="AQ46" s="41">
        <f t="shared" si="135"/>
        <v>0</v>
      </c>
      <c r="AR46" s="41">
        <f t="shared" si="135"/>
        <v>0</v>
      </c>
      <c r="AS46" s="41">
        <f t="shared" si="135"/>
        <v>0</v>
      </c>
      <c r="AT46" s="41">
        <f t="shared" si="135"/>
        <v>0</v>
      </c>
      <c r="AU46" s="41">
        <f t="shared" si="135"/>
        <v>0</v>
      </c>
      <c r="AV46" s="41">
        <f t="shared" si="135"/>
        <v>0</v>
      </c>
      <c r="AW46" s="41">
        <f t="shared" si="135"/>
        <v>0</v>
      </c>
      <c r="AX46" s="41">
        <f t="shared" si="135"/>
        <v>0</v>
      </c>
      <c r="AY46" s="41">
        <f t="shared" si="135"/>
        <v>0</v>
      </c>
      <c r="AZ46" s="41">
        <f t="shared" si="135"/>
        <v>0</v>
      </c>
      <c r="BA46" s="41">
        <f t="shared" si="135"/>
        <v>0</v>
      </c>
      <c r="BB46" s="41">
        <f t="shared" si="135"/>
        <v>0</v>
      </c>
      <c r="BC46" s="41">
        <f t="shared" si="135"/>
        <v>0</v>
      </c>
      <c r="BD46" s="41">
        <f t="shared" si="135"/>
        <v>0</v>
      </c>
      <c r="BE46" s="41">
        <f t="shared" si="135"/>
        <v>0</v>
      </c>
      <c r="BG46" s="41"/>
      <c r="BH46" s="41">
        <f t="shared" si="15"/>
        <v>0</v>
      </c>
      <c r="BI46" s="41">
        <f t="shared" ref="BI46:CR46" si="136">IF($P46=BI$4,$E46,0)-V46+BH46</f>
        <v>0</v>
      </c>
      <c r="BJ46" s="41">
        <f t="shared" si="136"/>
        <v>0</v>
      </c>
      <c r="BK46" s="41">
        <f t="shared" si="136"/>
        <v>0</v>
      </c>
      <c r="BL46" s="41">
        <f t="shared" si="136"/>
        <v>0</v>
      </c>
      <c r="BM46" s="41">
        <f t="shared" si="136"/>
        <v>0</v>
      </c>
      <c r="BN46" s="41">
        <f t="shared" si="136"/>
        <v>0</v>
      </c>
      <c r="BO46" s="41">
        <f t="shared" si="136"/>
        <v>0</v>
      </c>
      <c r="BP46" s="41">
        <f t="shared" si="136"/>
        <v>0</v>
      </c>
      <c r="BQ46" s="41">
        <f t="shared" si="136"/>
        <v>0</v>
      </c>
      <c r="BR46" s="41">
        <f t="shared" si="136"/>
        <v>0</v>
      </c>
      <c r="BS46" s="41">
        <f t="shared" si="136"/>
        <v>0</v>
      </c>
      <c r="BT46" s="41">
        <f t="shared" si="136"/>
        <v>0</v>
      </c>
      <c r="BU46" s="41">
        <f t="shared" si="136"/>
        <v>0</v>
      </c>
      <c r="BV46" s="41">
        <f t="shared" si="136"/>
        <v>0</v>
      </c>
      <c r="BW46" s="41">
        <f t="shared" si="136"/>
        <v>0</v>
      </c>
      <c r="BX46" s="41">
        <f t="shared" si="136"/>
        <v>0</v>
      </c>
      <c r="BY46" s="41">
        <f t="shared" si="136"/>
        <v>0</v>
      </c>
      <c r="BZ46" s="41">
        <f t="shared" si="136"/>
        <v>0</v>
      </c>
      <c r="CA46" s="41">
        <f t="shared" si="136"/>
        <v>0</v>
      </c>
      <c r="CB46" s="41">
        <f t="shared" si="136"/>
        <v>0</v>
      </c>
      <c r="CC46" s="41">
        <f t="shared" si="136"/>
        <v>0</v>
      </c>
      <c r="CD46" s="41">
        <f t="shared" si="136"/>
        <v>0</v>
      </c>
      <c r="CE46" s="41">
        <f t="shared" si="136"/>
        <v>0</v>
      </c>
      <c r="CF46" s="41">
        <f t="shared" si="136"/>
        <v>0</v>
      </c>
      <c r="CG46" s="41">
        <f t="shared" si="136"/>
        <v>0</v>
      </c>
      <c r="CH46" s="41">
        <f t="shared" si="136"/>
        <v>0</v>
      </c>
      <c r="CI46" s="41">
        <f t="shared" si="136"/>
        <v>0</v>
      </c>
      <c r="CJ46" s="41">
        <f t="shared" si="136"/>
        <v>0</v>
      </c>
      <c r="CK46" s="41">
        <f t="shared" si="136"/>
        <v>0</v>
      </c>
      <c r="CL46" s="41">
        <f t="shared" si="136"/>
        <v>0</v>
      </c>
      <c r="CM46" s="41">
        <f t="shared" si="136"/>
        <v>0</v>
      </c>
      <c r="CN46" s="41">
        <f t="shared" si="136"/>
        <v>0</v>
      </c>
      <c r="CO46" s="41">
        <f t="shared" si="136"/>
        <v>0</v>
      </c>
      <c r="CP46" s="41">
        <f t="shared" si="136"/>
        <v>0</v>
      </c>
      <c r="CQ46" s="41">
        <f t="shared" si="136"/>
        <v>0</v>
      </c>
      <c r="CR46" s="41">
        <f t="shared" si="136"/>
        <v>0</v>
      </c>
    </row>
    <row r="47" ht="14.25" customHeight="1">
      <c r="A47" s="15"/>
      <c r="B47" s="15"/>
      <c r="C47" s="15"/>
      <c r="D47" s="35"/>
      <c r="E47" s="36"/>
      <c r="F47" s="36"/>
      <c r="G47" s="38"/>
      <c r="H47" s="38"/>
      <c r="I47" s="15"/>
      <c r="J47" s="15"/>
      <c r="K47" s="15"/>
      <c r="L47" s="15"/>
      <c r="M47" s="15"/>
      <c r="O47" s="39">
        <f t="shared" si="8"/>
        <v>1</v>
      </c>
      <c r="P47" s="21">
        <f t="shared" si="9"/>
        <v>1</v>
      </c>
      <c r="Q47" s="21">
        <f t="shared" si="10"/>
        <v>1</v>
      </c>
      <c r="R47" s="39">
        <f t="shared" si="11"/>
        <v>0</v>
      </c>
      <c r="S47" s="40" t="str">
        <f t="shared" si="12"/>
        <v>OK</v>
      </c>
      <c r="T47" s="41"/>
      <c r="U47" s="41">
        <f t="shared" ref="U47:AN47" si="137">IF($J47=0,0,IF($Q47=U$4,($L47-T$4)/U$3*MAX((MIN(U$4,$K47)-MAX(T$4,$J47-1))/$O47*$F47,0),IF(AND($Q47&gt;31,$Q47&lt;U$4),0,MAX((MIN(U$4,$K47)-MAX(T$4,$J47-1))/$O47*$F47,0))))</f>
        <v>0</v>
      </c>
      <c r="V47" s="41">
        <f t="shared" si="137"/>
        <v>0</v>
      </c>
      <c r="W47" s="41">
        <f t="shared" si="137"/>
        <v>0</v>
      </c>
      <c r="X47" s="41">
        <f t="shared" si="137"/>
        <v>0</v>
      </c>
      <c r="Y47" s="41">
        <f t="shared" si="137"/>
        <v>0</v>
      </c>
      <c r="Z47" s="41">
        <f t="shared" si="137"/>
        <v>0</v>
      </c>
      <c r="AA47" s="41">
        <f t="shared" si="137"/>
        <v>0</v>
      </c>
      <c r="AB47" s="41">
        <f t="shared" si="137"/>
        <v>0</v>
      </c>
      <c r="AC47" s="41">
        <f t="shared" si="137"/>
        <v>0</v>
      </c>
      <c r="AD47" s="41">
        <f t="shared" si="137"/>
        <v>0</v>
      </c>
      <c r="AE47" s="41">
        <f t="shared" si="137"/>
        <v>0</v>
      </c>
      <c r="AF47" s="41">
        <f t="shared" si="137"/>
        <v>0</v>
      </c>
      <c r="AG47" s="41">
        <f t="shared" si="137"/>
        <v>0</v>
      </c>
      <c r="AH47" s="41">
        <f t="shared" si="137"/>
        <v>0</v>
      </c>
      <c r="AI47" s="41">
        <f t="shared" si="137"/>
        <v>0</v>
      </c>
      <c r="AJ47" s="41">
        <f t="shared" si="137"/>
        <v>0</v>
      </c>
      <c r="AK47" s="41">
        <f t="shared" si="137"/>
        <v>0</v>
      </c>
      <c r="AL47" s="41">
        <f t="shared" si="137"/>
        <v>0</v>
      </c>
      <c r="AM47" s="41">
        <f t="shared" si="137"/>
        <v>0</v>
      </c>
      <c r="AN47" s="41">
        <f t="shared" si="137"/>
        <v>0</v>
      </c>
      <c r="AO47" s="41">
        <f t="shared" ref="AO47:BE47" si="138">IF($J47=0,0,IF($Q47=AO$4,_xludf.DAYS($L47,AN$4)/AO$3*MAX((MIN(AO$4,$K47)-MAX(AN$4,$J47-1))/$O47*$F47,0),IF(AND($Q47&gt;31,$Q47&lt;AO$4),0,MAX((MIN(AO$4,$K47)-MAX(AN$4,$J47-1))/$O47*$F47,0))))</f>
        <v>0</v>
      </c>
      <c r="AP47" s="41">
        <f t="shared" si="138"/>
        <v>0</v>
      </c>
      <c r="AQ47" s="41">
        <f t="shared" si="138"/>
        <v>0</v>
      </c>
      <c r="AR47" s="41">
        <f t="shared" si="138"/>
        <v>0</v>
      </c>
      <c r="AS47" s="41">
        <f t="shared" si="138"/>
        <v>0</v>
      </c>
      <c r="AT47" s="41">
        <f t="shared" si="138"/>
        <v>0</v>
      </c>
      <c r="AU47" s="41">
        <f t="shared" si="138"/>
        <v>0</v>
      </c>
      <c r="AV47" s="41">
        <f t="shared" si="138"/>
        <v>0</v>
      </c>
      <c r="AW47" s="41">
        <f t="shared" si="138"/>
        <v>0</v>
      </c>
      <c r="AX47" s="41">
        <f t="shared" si="138"/>
        <v>0</v>
      </c>
      <c r="AY47" s="41">
        <f t="shared" si="138"/>
        <v>0</v>
      </c>
      <c r="AZ47" s="41">
        <f t="shared" si="138"/>
        <v>0</v>
      </c>
      <c r="BA47" s="41">
        <f t="shared" si="138"/>
        <v>0</v>
      </c>
      <c r="BB47" s="41">
        <f t="shared" si="138"/>
        <v>0</v>
      </c>
      <c r="BC47" s="41">
        <f t="shared" si="138"/>
        <v>0</v>
      </c>
      <c r="BD47" s="41">
        <f t="shared" si="138"/>
        <v>0</v>
      </c>
      <c r="BE47" s="41">
        <f t="shared" si="138"/>
        <v>0</v>
      </c>
      <c r="BG47" s="41"/>
      <c r="BH47" s="41">
        <f t="shared" si="15"/>
        <v>0</v>
      </c>
      <c r="BI47" s="41">
        <f t="shared" ref="BI47:CR47" si="139">IF($P47=BI$4,$E47,0)-V47+BH47</f>
        <v>0</v>
      </c>
      <c r="BJ47" s="41">
        <f t="shared" si="139"/>
        <v>0</v>
      </c>
      <c r="BK47" s="41">
        <f t="shared" si="139"/>
        <v>0</v>
      </c>
      <c r="BL47" s="41">
        <f t="shared" si="139"/>
        <v>0</v>
      </c>
      <c r="BM47" s="41">
        <f t="shared" si="139"/>
        <v>0</v>
      </c>
      <c r="BN47" s="41">
        <f t="shared" si="139"/>
        <v>0</v>
      </c>
      <c r="BO47" s="41">
        <f t="shared" si="139"/>
        <v>0</v>
      </c>
      <c r="BP47" s="41">
        <f t="shared" si="139"/>
        <v>0</v>
      </c>
      <c r="BQ47" s="41">
        <f t="shared" si="139"/>
        <v>0</v>
      </c>
      <c r="BR47" s="41">
        <f t="shared" si="139"/>
        <v>0</v>
      </c>
      <c r="BS47" s="41">
        <f t="shared" si="139"/>
        <v>0</v>
      </c>
      <c r="BT47" s="41">
        <f t="shared" si="139"/>
        <v>0</v>
      </c>
      <c r="BU47" s="41">
        <f t="shared" si="139"/>
        <v>0</v>
      </c>
      <c r="BV47" s="41">
        <f t="shared" si="139"/>
        <v>0</v>
      </c>
      <c r="BW47" s="41">
        <f t="shared" si="139"/>
        <v>0</v>
      </c>
      <c r="BX47" s="41">
        <f t="shared" si="139"/>
        <v>0</v>
      </c>
      <c r="BY47" s="41">
        <f t="shared" si="139"/>
        <v>0</v>
      </c>
      <c r="BZ47" s="41">
        <f t="shared" si="139"/>
        <v>0</v>
      </c>
      <c r="CA47" s="41">
        <f t="shared" si="139"/>
        <v>0</v>
      </c>
      <c r="CB47" s="41">
        <f t="shared" si="139"/>
        <v>0</v>
      </c>
      <c r="CC47" s="41">
        <f t="shared" si="139"/>
        <v>0</v>
      </c>
      <c r="CD47" s="41">
        <f t="shared" si="139"/>
        <v>0</v>
      </c>
      <c r="CE47" s="41">
        <f t="shared" si="139"/>
        <v>0</v>
      </c>
      <c r="CF47" s="41">
        <f t="shared" si="139"/>
        <v>0</v>
      </c>
      <c r="CG47" s="41">
        <f t="shared" si="139"/>
        <v>0</v>
      </c>
      <c r="CH47" s="41">
        <f t="shared" si="139"/>
        <v>0</v>
      </c>
      <c r="CI47" s="41">
        <f t="shared" si="139"/>
        <v>0</v>
      </c>
      <c r="CJ47" s="41">
        <f t="shared" si="139"/>
        <v>0</v>
      </c>
      <c r="CK47" s="41">
        <f t="shared" si="139"/>
        <v>0</v>
      </c>
      <c r="CL47" s="41">
        <f t="shared" si="139"/>
        <v>0</v>
      </c>
      <c r="CM47" s="41">
        <f t="shared" si="139"/>
        <v>0</v>
      </c>
      <c r="CN47" s="41">
        <f t="shared" si="139"/>
        <v>0</v>
      </c>
      <c r="CO47" s="41">
        <f t="shared" si="139"/>
        <v>0</v>
      </c>
      <c r="CP47" s="41">
        <f t="shared" si="139"/>
        <v>0</v>
      </c>
      <c r="CQ47" s="41">
        <f t="shared" si="139"/>
        <v>0</v>
      </c>
      <c r="CR47" s="41">
        <f t="shared" si="139"/>
        <v>0</v>
      </c>
    </row>
    <row r="48" ht="14.25" customHeight="1">
      <c r="A48" s="15"/>
      <c r="B48" s="15"/>
      <c r="C48" s="15"/>
      <c r="D48" s="35"/>
      <c r="E48" s="36"/>
      <c r="F48" s="36"/>
      <c r="G48" s="38"/>
      <c r="H48" s="38"/>
      <c r="I48" s="15"/>
      <c r="J48" s="15"/>
      <c r="K48" s="15"/>
      <c r="L48" s="15"/>
      <c r="M48" s="15"/>
      <c r="O48" s="39">
        <f t="shared" si="8"/>
        <v>1</v>
      </c>
      <c r="P48" s="21">
        <f t="shared" si="9"/>
        <v>1</v>
      </c>
      <c r="Q48" s="21">
        <f t="shared" si="10"/>
        <v>1</v>
      </c>
      <c r="R48" s="39">
        <f t="shared" si="11"/>
        <v>0</v>
      </c>
      <c r="S48" s="40" t="str">
        <f t="shared" si="12"/>
        <v>OK</v>
      </c>
      <c r="T48" s="41"/>
      <c r="U48" s="41">
        <f t="shared" ref="U48:AN48" si="140">IF($J48=0,0,IF($Q48=U$4,($L48-T$4)/U$3*MAX((MIN(U$4,$K48)-MAX(T$4,$J48-1))/$O48*$F48,0),IF(AND($Q48&gt;31,$Q48&lt;U$4),0,MAX((MIN(U$4,$K48)-MAX(T$4,$J48-1))/$O48*$F48,0))))</f>
        <v>0</v>
      </c>
      <c r="V48" s="41">
        <f t="shared" si="140"/>
        <v>0</v>
      </c>
      <c r="W48" s="41">
        <f t="shared" si="140"/>
        <v>0</v>
      </c>
      <c r="X48" s="41">
        <f t="shared" si="140"/>
        <v>0</v>
      </c>
      <c r="Y48" s="41">
        <f t="shared" si="140"/>
        <v>0</v>
      </c>
      <c r="Z48" s="41">
        <f t="shared" si="140"/>
        <v>0</v>
      </c>
      <c r="AA48" s="41">
        <f t="shared" si="140"/>
        <v>0</v>
      </c>
      <c r="AB48" s="41">
        <f t="shared" si="140"/>
        <v>0</v>
      </c>
      <c r="AC48" s="41">
        <f t="shared" si="140"/>
        <v>0</v>
      </c>
      <c r="AD48" s="41">
        <f t="shared" si="140"/>
        <v>0</v>
      </c>
      <c r="AE48" s="41">
        <f t="shared" si="140"/>
        <v>0</v>
      </c>
      <c r="AF48" s="41">
        <f t="shared" si="140"/>
        <v>0</v>
      </c>
      <c r="AG48" s="41">
        <f t="shared" si="140"/>
        <v>0</v>
      </c>
      <c r="AH48" s="41">
        <f t="shared" si="140"/>
        <v>0</v>
      </c>
      <c r="AI48" s="41">
        <f t="shared" si="140"/>
        <v>0</v>
      </c>
      <c r="AJ48" s="41">
        <f t="shared" si="140"/>
        <v>0</v>
      </c>
      <c r="AK48" s="41">
        <f t="shared" si="140"/>
        <v>0</v>
      </c>
      <c r="AL48" s="41">
        <f t="shared" si="140"/>
        <v>0</v>
      </c>
      <c r="AM48" s="41">
        <f t="shared" si="140"/>
        <v>0</v>
      </c>
      <c r="AN48" s="41">
        <f t="shared" si="140"/>
        <v>0</v>
      </c>
      <c r="AO48" s="41">
        <f t="shared" ref="AO48:BE48" si="141">IF($J48=0,0,IF($Q48=AO$4,_xludf.DAYS($L48,AN$4)/AO$3*MAX((MIN(AO$4,$K48)-MAX(AN$4,$J48-1))/$O48*$F48,0),IF(AND($Q48&gt;31,$Q48&lt;AO$4),0,MAX((MIN(AO$4,$K48)-MAX(AN$4,$J48-1))/$O48*$F48,0))))</f>
        <v>0</v>
      </c>
      <c r="AP48" s="41">
        <f t="shared" si="141"/>
        <v>0</v>
      </c>
      <c r="AQ48" s="41">
        <f t="shared" si="141"/>
        <v>0</v>
      </c>
      <c r="AR48" s="41">
        <f t="shared" si="141"/>
        <v>0</v>
      </c>
      <c r="AS48" s="41">
        <f t="shared" si="141"/>
        <v>0</v>
      </c>
      <c r="AT48" s="41">
        <f t="shared" si="141"/>
        <v>0</v>
      </c>
      <c r="AU48" s="41">
        <f t="shared" si="141"/>
        <v>0</v>
      </c>
      <c r="AV48" s="41">
        <f t="shared" si="141"/>
        <v>0</v>
      </c>
      <c r="AW48" s="41">
        <f t="shared" si="141"/>
        <v>0</v>
      </c>
      <c r="AX48" s="41">
        <f t="shared" si="141"/>
        <v>0</v>
      </c>
      <c r="AY48" s="41">
        <f t="shared" si="141"/>
        <v>0</v>
      </c>
      <c r="AZ48" s="41">
        <f t="shared" si="141"/>
        <v>0</v>
      </c>
      <c r="BA48" s="41">
        <f t="shared" si="141"/>
        <v>0</v>
      </c>
      <c r="BB48" s="41">
        <f t="shared" si="141"/>
        <v>0</v>
      </c>
      <c r="BC48" s="41">
        <f t="shared" si="141"/>
        <v>0</v>
      </c>
      <c r="BD48" s="41">
        <f t="shared" si="141"/>
        <v>0</v>
      </c>
      <c r="BE48" s="41">
        <f t="shared" si="141"/>
        <v>0</v>
      </c>
      <c r="BG48" s="41"/>
      <c r="BH48" s="41">
        <f t="shared" si="15"/>
        <v>0</v>
      </c>
      <c r="BI48" s="41">
        <f t="shared" ref="BI48:CR48" si="142">IF($P48=BI$4,$E48,0)-V48+BH48</f>
        <v>0</v>
      </c>
      <c r="BJ48" s="41">
        <f t="shared" si="142"/>
        <v>0</v>
      </c>
      <c r="BK48" s="41">
        <f t="shared" si="142"/>
        <v>0</v>
      </c>
      <c r="BL48" s="41">
        <f t="shared" si="142"/>
        <v>0</v>
      </c>
      <c r="BM48" s="41">
        <f t="shared" si="142"/>
        <v>0</v>
      </c>
      <c r="BN48" s="41">
        <f t="shared" si="142"/>
        <v>0</v>
      </c>
      <c r="BO48" s="41">
        <f t="shared" si="142"/>
        <v>0</v>
      </c>
      <c r="BP48" s="41">
        <f t="shared" si="142"/>
        <v>0</v>
      </c>
      <c r="BQ48" s="41">
        <f t="shared" si="142"/>
        <v>0</v>
      </c>
      <c r="BR48" s="41">
        <f t="shared" si="142"/>
        <v>0</v>
      </c>
      <c r="BS48" s="41">
        <f t="shared" si="142"/>
        <v>0</v>
      </c>
      <c r="BT48" s="41">
        <f t="shared" si="142"/>
        <v>0</v>
      </c>
      <c r="BU48" s="41">
        <f t="shared" si="142"/>
        <v>0</v>
      </c>
      <c r="BV48" s="41">
        <f t="shared" si="142"/>
        <v>0</v>
      </c>
      <c r="BW48" s="41">
        <f t="shared" si="142"/>
        <v>0</v>
      </c>
      <c r="BX48" s="41">
        <f t="shared" si="142"/>
        <v>0</v>
      </c>
      <c r="BY48" s="41">
        <f t="shared" si="142"/>
        <v>0</v>
      </c>
      <c r="BZ48" s="41">
        <f t="shared" si="142"/>
        <v>0</v>
      </c>
      <c r="CA48" s="41">
        <f t="shared" si="142"/>
        <v>0</v>
      </c>
      <c r="CB48" s="41">
        <f t="shared" si="142"/>
        <v>0</v>
      </c>
      <c r="CC48" s="41">
        <f t="shared" si="142"/>
        <v>0</v>
      </c>
      <c r="CD48" s="41">
        <f t="shared" si="142"/>
        <v>0</v>
      </c>
      <c r="CE48" s="41">
        <f t="shared" si="142"/>
        <v>0</v>
      </c>
      <c r="CF48" s="41">
        <f t="shared" si="142"/>
        <v>0</v>
      </c>
      <c r="CG48" s="41">
        <f t="shared" si="142"/>
        <v>0</v>
      </c>
      <c r="CH48" s="41">
        <f t="shared" si="142"/>
        <v>0</v>
      </c>
      <c r="CI48" s="41">
        <f t="shared" si="142"/>
        <v>0</v>
      </c>
      <c r="CJ48" s="41">
        <f t="shared" si="142"/>
        <v>0</v>
      </c>
      <c r="CK48" s="41">
        <f t="shared" si="142"/>
        <v>0</v>
      </c>
      <c r="CL48" s="41">
        <f t="shared" si="142"/>
        <v>0</v>
      </c>
      <c r="CM48" s="41">
        <f t="shared" si="142"/>
        <v>0</v>
      </c>
      <c r="CN48" s="41">
        <f t="shared" si="142"/>
        <v>0</v>
      </c>
      <c r="CO48" s="41">
        <f t="shared" si="142"/>
        <v>0</v>
      </c>
      <c r="CP48" s="41">
        <f t="shared" si="142"/>
        <v>0</v>
      </c>
      <c r="CQ48" s="41">
        <f t="shared" si="142"/>
        <v>0</v>
      </c>
      <c r="CR48" s="41">
        <f t="shared" si="142"/>
        <v>0</v>
      </c>
    </row>
    <row r="49" ht="14.25" customHeight="1">
      <c r="A49" s="15"/>
      <c r="B49" s="15"/>
      <c r="C49" s="15"/>
      <c r="D49" s="35"/>
      <c r="E49" s="36"/>
      <c r="F49" s="36"/>
      <c r="G49" s="38"/>
      <c r="H49" s="38"/>
      <c r="I49" s="15"/>
      <c r="J49" s="15"/>
      <c r="K49" s="15"/>
      <c r="L49" s="15"/>
      <c r="M49" s="15"/>
      <c r="O49" s="39">
        <f t="shared" si="8"/>
        <v>1</v>
      </c>
      <c r="P49" s="21">
        <f t="shared" si="9"/>
        <v>1</v>
      </c>
      <c r="Q49" s="21">
        <f t="shared" si="10"/>
        <v>1</v>
      </c>
      <c r="R49" s="39">
        <f t="shared" si="11"/>
        <v>0</v>
      </c>
      <c r="S49" s="40" t="str">
        <f t="shared" si="12"/>
        <v>OK</v>
      </c>
      <c r="T49" s="41"/>
      <c r="U49" s="41">
        <f t="shared" ref="U49:AN49" si="143">IF($J49=0,0,IF($Q49=U$4,($L49-T$4)/U$3*MAX((MIN(U$4,$K49)-MAX(T$4,$J49-1))/$O49*$F49,0),IF(AND($Q49&gt;31,$Q49&lt;U$4),0,MAX((MIN(U$4,$K49)-MAX(T$4,$J49-1))/$O49*$F49,0))))</f>
        <v>0</v>
      </c>
      <c r="V49" s="41">
        <f t="shared" si="143"/>
        <v>0</v>
      </c>
      <c r="W49" s="41">
        <f t="shared" si="143"/>
        <v>0</v>
      </c>
      <c r="X49" s="41">
        <f t="shared" si="143"/>
        <v>0</v>
      </c>
      <c r="Y49" s="41">
        <f t="shared" si="143"/>
        <v>0</v>
      </c>
      <c r="Z49" s="41">
        <f t="shared" si="143"/>
        <v>0</v>
      </c>
      <c r="AA49" s="41">
        <f t="shared" si="143"/>
        <v>0</v>
      </c>
      <c r="AB49" s="41">
        <f t="shared" si="143"/>
        <v>0</v>
      </c>
      <c r="AC49" s="41">
        <f t="shared" si="143"/>
        <v>0</v>
      </c>
      <c r="AD49" s="41">
        <f t="shared" si="143"/>
        <v>0</v>
      </c>
      <c r="AE49" s="41">
        <f t="shared" si="143"/>
        <v>0</v>
      </c>
      <c r="AF49" s="41">
        <f t="shared" si="143"/>
        <v>0</v>
      </c>
      <c r="AG49" s="41">
        <f t="shared" si="143"/>
        <v>0</v>
      </c>
      <c r="AH49" s="41">
        <f t="shared" si="143"/>
        <v>0</v>
      </c>
      <c r="AI49" s="41">
        <f t="shared" si="143"/>
        <v>0</v>
      </c>
      <c r="AJ49" s="41">
        <f t="shared" si="143"/>
        <v>0</v>
      </c>
      <c r="AK49" s="41">
        <f t="shared" si="143"/>
        <v>0</v>
      </c>
      <c r="AL49" s="41">
        <f t="shared" si="143"/>
        <v>0</v>
      </c>
      <c r="AM49" s="41">
        <f t="shared" si="143"/>
        <v>0</v>
      </c>
      <c r="AN49" s="41">
        <f t="shared" si="143"/>
        <v>0</v>
      </c>
      <c r="AO49" s="41">
        <f t="shared" ref="AO49:BE49" si="144">IF($J49=0,0,IF($Q49=AO$4,_xludf.DAYS($L49,AN$4)/AO$3*MAX((MIN(AO$4,$K49)-MAX(AN$4,$J49-1))/$O49*$F49,0),IF(AND($Q49&gt;31,$Q49&lt;AO$4),0,MAX((MIN(AO$4,$K49)-MAX(AN$4,$J49-1))/$O49*$F49,0))))</f>
        <v>0</v>
      </c>
      <c r="AP49" s="41">
        <f t="shared" si="144"/>
        <v>0</v>
      </c>
      <c r="AQ49" s="41">
        <f t="shared" si="144"/>
        <v>0</v>
      </c>
      <c r="AR49" s="41">
        <f t="shared" si="144"/>
        <v>0</v>
      </c>
      <c r="AS49" s="41">
        <f t="shared" si="144"/>
        <v>0</v>
      </c>
      <c r="AT49" s="41">
        <f t="shared" si="144"/>
        <v>0</v>
      </c>
      <c r="AU49" s="41">
        <f t="shared" si="144"/>
        <v>0</v>
      </c>
      <c r="AV49" s="41">
        <f t="shared" si="144"/>
        <v>0</v>
      </c>
      <c r="AW49" s="41">
        <f t="shared" si="144"/>
        <v>0</v>
      </c>
      <c r="AX49" s="41">
        <f t="shared" si="144"/>
        <v>0</v>
      </c>
      <c r="AY49" s="41">
        <f t="shared" si="144"/>
        <v>0</v>
      </c>
      <c r="AZ49" s="41">
        <f t="shared" si="144"/>
        <v>0</v>
      </c>
      <c r="BA49" s="41">
        <f t="shared" si="144"/>
        <v>0</v>
      </c>
      <c r="BB49" s="41">
        <f t="shared" si="144"/>
        <v>0</v>
      </c>
      <c r="BC49" s="41">
        <f t="shared" si="144"/>
        <v>0</v>
      </c>
      <c r="BD49" s="41">
        <f t="shared" si="144"/>
        <v>0</v>
      </c>
      <c r="BE49" s="41">
        <f t="shared" si="144"/>
        <v>0</v>
      </c>
      <c r="BG49" s="41"/>
      <c r="BH49" s="41">
        <f t="shared" si="15"/>
        <v>0</v>
      </c>
      <c r="BI49" s="41">
        <f t="shared" ref="BI49:CR49" si="145">IF($P49=BI$4,$E49,0)-V49+BH49</f>
        <v>0</v>
      </c>
      <c r="BJ49" s="41">
        <f t="shared" si="145"/>
        <v>0</v>
      </c>
      <c r="BK49" s="41">
        <f t="shared" si="145"/>
        <v>0</v>
      </c>
      <c r="BL49" s="41">
        <f t="shared" si="145"/>
        <v>0</v>
      </c>
      <c r="BM49" s="41">
        <f t="shared" si="145"/>
        <v>0</v>
      </c>
      <c r="BN49" s="41">
        <f t="shared" si="145"/>
        <v>0</v>
      </c>
      <c r="BO49" s="41">
        <f t="shared" si="145"/>
        <v>0</v>
      </c>
      <c r="BP49" s="41">
        <f t="shared" si="145"/>
        <v>0</v>
      </c>
      <c r="BQ49" s="41">
        <f t="shared" si="145"/>
        <v>0</v>
      </c>
      <c r="BR49" s="41">
        <f t="shared" si="145"/>
        <v>0</v>
      </c>
      <c r="BS49" s="41">
        <f t="shared" si="145"/>
        <v>0</v>
      </c>
      <c r="BT49" s="41">
        <f t="shared" si="145"/>
        <v>0</v>
      </c>
      <c r="BU49" s="41">
        <f t="shared" si="145"/>
        <v>0</v>
      </c>
      <c r="BV49" s="41">
        <f t="shared" si="145"/>
        <v>0</v>
      </c>
      <c r="BW49" s="41">
        <f t="shared" si="145"/>
        <v>0</v>
      </c>
      <c r="BX49" s="41">
        <f t="shared" si="145"/>
        <v>0</v>
      </c>
      <c r="BY49" s="41">
        <f t="shared" si="145"/>
        <v>0</v>
      </c>
      <c r="BZ49" s="41">
        <f t="shared" si="145"/>
        <v>0</v>
      </c>
      <c r="CA49" s="41">
        <f t="shared" si="145"/>
        <v>0</v>
      </c>
      <c r="CB49" s="41">
        <f t="shared" si="145"/>
        <v>0</v>
      </c>
      <c r="CC49" s="41">
        <f t="shared" si="145"/>
        <v>0</v>
      </c>
      <c r="CD49" s="41">
        <f t="shared" si="145"/>
        <v>0</v>
      </c>
      <c r="CE49" s="41">
        <f t="shared" si="145"/>
        <v>0</v>
      </c>
      <c r="CF49" s="41">
        <f t="shared" si="145"/>
        <v>0</v>
      </c>
      <c r="CG49" s="41">
        <f t="shared" si="145"/>
        <v>0</v>
      </c>
      <c r="CH49" s="41">
        <f t="shared" si="145"/>
        <v>0</v>
      </c>
      <c r="CI49" s="41">
        <f t="shared" si="145"/>
        <v>0</v>
      </c>
      <c r="CJ49" s="41">
        <f t="shared" si="145"/>
        <v>0</v>
      </c>
      <c r="CK49" s="41">
        <f t="shared" si="145"/>
        <v>0</v>
      </c>
      <c r="CL49" s="41">
        <f t="shared" si="145"/>
        <v>0</v>
      </c>
      <c r="CM49" s="41">
        <f t="shared" si="145"/>
        <v>0</v>
      </c>
      <c r="CN49" s="41">
        <f t="shared" si="145"/>
        <v>0</v>
      </c>
      <c r="CO49" s="41">
        <f t="shared" si="145"/>
        <v>0</v>
      </c>
      <c r="CP49" s="41">
        <f t="shared" si="145"/>
        <v>0</v>
      </c>
      <c r="CQ49" s="41">
        <f t="shared" si="145"/>
        <v>0</v>
      </c>
      <c r="CR49" s="41">
        <f t="shared" si="145"/>
        <v>0</v>
      </c>
    </row>
    <row r="50" ht="14.25" customHeight="1">
      <c r="A50" s="15"/>
      <c r="B50" s="15"/>
      <c r="C50" s="15"/>
      <c r="D50" s="35"/>
      <c r="E50" s="36"/>
      <c r="F50" s="36"/>
      <c r="G50" s="38"/>
      <c r="H50" s="38"/>
      <c r="I50" s="15"/>
      <c r="J50" s="15"/>
      <c r="K50" s="15"/>
      <c r="L50" s="15"/>
      <c r="M50" s="15"/>
      <c r="O50" s="39">
        <f t="shared" si="8"/>
        <v>1</v>
      </c>
      <c r="P50" s="21">
        <f t="shared" si="9"/>
        <v>1</v>
      </c>
      <c r="Q50" s="21">
        <f t="shared" si="10"/>
        <v>1</v>
      </c>
      <c r="R50" s="39">
        <f t="shared" si="11"/>
        <v>0</v>
      </c>
      <c r="S50" s="40" t="str">
        <f t="shared" si="12"/>
        <v>OK</v>
      </c>
      <c r="T50" s="41"/>
      <c r="U50" s="41">
        <f t="shared" ref="U50:AN50" si="146">IF($J50=0,0,IF($Q50=U$4,($L50-T$4)/U$3*MAX((MIN(U$4,$K50)-MAX(T$4,$J50-1))/$O50*$F50,0),IF(AND($Q50&gt;31,$Q50&lt;U$4),0,MAX((MIN(U$4,$K50)-MAX(T$4,$J50-1))/$O50*$F50,0))))</f>
        <v>0</v>
      </c>
      <c r="V50" s="41">
        <f t="shared" si="146"/>
        <v>0</v>
      </c>
      <c r="W50" s="41">
        <f t="shared" si="146"/>
        <v>0</v>
      </c>
      <c r="X50" s="41">
        <f t="shared" si="146"/>
        <v>0</v>
      </c>
      <c r="Y50" s="41">
        <f t="shared" si="146"/>
        <v>0</v>
      </c>
      <c r="Z50" s="41">
        <f t="shared" si="146"/>
        <v>0</v>
      </c>
      <c r="AA50" s="41">
        <f t="shared" si="146"/>
        <v>0</v>
      </c>
      <c r="AB50" s="41">
        <f t="shared" si="146"/>
        <v>0</v>
      </c>
      <c r="AC50" s="41">
        <f t="shared" si="146"/>
        <v>0</v>
      </c>
      <c r="AD50" s="41">
        <f t="shared" si="146"/>
        <v>0</v>
      </c>
      <c r="AE50" s="41">
        <f t="shared" si="146"/>
        <v>0</v>
      </c>
      <c r="AF50" s="41">
        <f t="shared" si="146"/>
        <v>0</v>
      </c>
      <c r="AG50" s="41">
        <f t="shared" si="146"/>
        <v>0</v>
      </c>
      <c r="AH50" s="41">
        <f t="shared" si="146"/>
        <v>0</v>
      </c>
      <c r="AI50" s="41">
        <f t="shared" si="146"/>
        <v>0</v>
      </c>
      <c r="AJ50" s="41">
        <f t="shared" si="146"/>
        <v>0</v>
      </c>
      <c r="AK50" s="41">
        <f t="shared" si="146"/>
        <v>0</v>
      </c>
      <c r="AL50" s="41">
        <f t="shared" si="146"/>
        <v>0</v>
      </c>
      <c r="AM50" s="41">
        <f t="shared" si="146"/>
        <v>0</v>
      </c>
      <c r="AN50" s="41">
        <f t="shared" si="146"/>
        <v>0</v>
      </c>
      <c r="AO50" s="41">
        <f t="shared" ref="AO50:BE50" si="147">IF($J50=0,0,IF($Q50=AO$4,_xludf.DAYS($L50,AN$4)/AO$3*MAX((MIN(AO$4,$K50)-MAX(AN$4,$J50-1))/$O50*$F50,0),IF(AND($Q50&gt;31,$Q50&lt;AO$4),0,MAX((MIN(AO$4,$K50)-MAX(AN$4,$J50-1))/$O50*$F50,0))))</f>
        <v>0</v>
      </c>
      <c r="AP50" s="41">
        <f t="shared" si="147"/>
        <v>0</v>
      </c>
      <c r="AQ50" s="41">
        <f t="shared" si="147"/>
        <v>0</v>
      </c>
      <c r="AR50" s="41">
        <f t="shared" si="147"/>
        <v>0</v>
      </c>
      <c r="AS50" s="41">
        <f t="shared" si="147"/>
        <v>0</v>
      </c>
      <c r="AT50" s="41">
        <f t="shared" si="147"/>
        <v>0</v>
      </c>
      <c r="AU50" s="41">
        <f t="shared" si="147"/>
        <v>0</v>
      </c>
      <c r="AV50" s="41">
        <f t="shared" si="147"/>
        <v>0</v>
      </c>
      <c r="AW50" s="41">
        <f t="shared" si="147"/>
        <v>0</v>
      </c>
      <c r="AX50" s="41">
        <f t="shared" si="147"/>
        <v>0</v>
      </c>
      <c r="AY50" s="41">
        <f t="shared" si="147"/>
        <v>0</v>
      </c>
      <c r="AZ50" s="41">
        <f t="shared" si="147"/>
        <v>0</v>
      </c>
      <c r="BA50" s="41">
        <f t="shared" si="147"/>
        <v>0</v>
      </c>
      <c r="BB50" s="41">
        <f t="shared" si="147"/>
        <v>0</v>
      </c>
      <c r="BC50" s="41">
        <f t="shared" si="147"/>
        <v>0</v>
      </c>
      <c r="BD50" s="41">
        <f t="shared" si="147"/>
        <v>0</v>
      </c>
      <c r="BE50" s="41">
        <f t="shared" si="147"/>
        <v>0</v>
      </c>
      <c r="BG50" s="41"/>
      <c r="BH50" s="41">
        <f t="shared" si="15"/>
        <v>0</v>
      </c>
      <c r="BI50" s="41">
        <f t="shared" ref="BI50:CR50" si="148">IF($P50=BI$4,$E50,0)-V50+BH50</f>
        <v>0</v>
      </c>
      <c r="BJ50" s="41">
        <f t="shared" si="148"/>
        <v>0</v>
      </c>
      <c r="BK50" s="41">
        <f t="shared" si="148"/>
        <v>0</v>
      </c>
      <c r="BL50" s="41">
        <f t="shared" si="148"/>
        <v>0</v>
      </c>
      <c r="BM50" s="41">
        <f t="shared" si="148"/>
        <v>0</v>
      </c>
      <c r="BN50" s="41">
        <f t="shared" si="148"/>
        <v>0</v>
      </c>
      <c r="BO50" s="41">
        <f t="shared" si="148"/>
        <v>0</v>
      </c>
      <c r="BP50" s="41">
        <f t="shared" si="148"/>
        <v>0</v>
      </c>
      <c r="BQ50" s="41">
        <f t="shared" si="148"/>
        <v>0</v>
      </c>
      <c r="BR50" s="41">
        <f t="shared" si="148"/>
        <v>0</v>
      </c>
      <c r="BS50" s="41">
        <f t="shared" si="148"/>
        <v>0</v>
      </c>
      <c r="BT50" s="41">
        <f t="shared" si="148"/>
        <v>0</v>
      </c>
      <c r="BU50" s="41">
        <f t="shared" si="148"/>
        <v>0</v>
      </c>
      <c r="BV50" s="41">
        <f t="shared" si="148"/>
        <v>0</v>
      </c>
      <c r="BW50" s="41">
        <f t="shared" si="148"/>
        <v>0</v>
      </c>
      <c r="BX50" s="41">
        <f t="shared" si="148"/>
        <v>0</v>
      </c>
      <c r="BY50" s="41">
        <f t="shared" si="148"/>
        <v>0</v>
      </c>
      <c r="BZ50" s="41">
        <f t="shared" si="148"/>
        <v>0</v>
      </c>
      <c r="CA50" s="41">
        <f t="shared" si="148"/>
        <v>0</v>
      </c>
      <c r="CB50" s="41">
        <f t="shared" si="148"/>
        <v>0</v>
      </c>
      <c r="CC50" s="41">
        <f t="shared" si="148"/>
        <v>0</v>
      </c>
      <c r="CD50" s="41">
        <f t="shared" si="148"/>
        <v>0</v>
      </c>
      <c r="CE50" s="41">
        <f t="shared" si="148"/>
        <v>0</v>
      </c>
      <c r="CF50" s="41">
        <f t="shared" si="148"/>
        <v>0</v>
      </c>
      <c r="CG50" s="41">
        <f t="shared" si="148"/>
        <v>0</v>
      </c>
      <c r="CH50" s="41">
        <f t="shared" si="148"/>
        <v>0</v>
      </c>
      <c r="CI50" s="41">
        <f t="shared" si="148"/>
        <v>0</v>
      </c>
      <c r="CJ50" s="41">
        <f t="shared" si="148"/>
        <v>0</v>
      </c>
      <c r="CK50" s="41">
        <f t="shared" si="148"/>
        <v>0</v>
      </c>
      <c r="CL50" s="41">
        <f t="shared" si="148"/>
        <v>0</v>
      </c>
      <c r="CM50" s="41">
        <f t="shared" si="148"/>
        <v>0</v>
      </c>
      <c r="CN50" s="41">
        <f t="shared" si="148"/>
        <v>0</v>
      </c>
      <c r="CO50" s="41">
        <f t="shared" si="148"/>
        <v>0</v>
      </c>
      <c r="CP50" s="41">
        <f t="shared" si="148"/>
        <v>0</v>
      </c>
      <c r="CQ50" s="41">
        <f t="shared" si="148"/>
        <v>0</v>
      </c>
      <c r="CR50" s="41">
        <f t="shared" si="148"/>
        <v>0</v>
      </c>
    </row>
    <row r="51" ht="14.25" customHeight="1">
      <c r="A51" s="15"/>
      <c r="B51" s="15"/>
      <c r="C51" s="15"/>
      <c r="D51" s="35"/>
      <c r="E51" s="36"/>
      <c r="F51" s="36"/>
      <c r="G51" s="38"/>
      <c r="H51" s="38"/>
      <c r="I51" s="15"/>
      <c r="J51" s="15"/>
      <c r="K51" s="15"/>
      <c r="L51" s="15"/>
      <c r="M51" s="15"/>
      <c r="O51" s="39">
        <f t="shared" si="8"/>
        <v>1</v>
      </c>
      <c r="P51" s="21">
        <f t="shared" si="9"/>
        <v>1</v>
      </c>
      <c r="Q51" s="21">
        <f t="shared" si="10"/>
        <v>1</v>
      </c>
      <c r="R51" s="39">
        <f t="shared" si="11"/>
        <v>0</v>
      </c>
      <c r="S51" s="40" t="str">
        <f t="shared" si="12"/>
        <v>OK</v>
      </c>
      <c r="T51" s="41"/>
      <c r="U51" s="41">
        <f t="shared" ref="U51:AN51" si="149">IF($J51=0,0,IF($Q51=U$4,($L51-T$4)/U$3*MAX((MIN(U$4,$K51)-MAX(T$4,$J51-1))/$O51*$F51,0),IF(AND($Q51&gt;31,$Q51&lt;U$4),0,MAX((MIN(U$4,$K51)-MAX(T$4,$J51-1))/$O51*$F51,0))))</f>
        <v>0</v>
      </c>
      <c r="V51" s="41">
        <f t="shared" si="149"/>
        <v>0</v>
      </c>
      <c r="W51" s="41">
        <f t="shared" si="149"/>
        <v>0</v>
      </c>
      <c r="X51" s="41">
        <f t="shared" si="149"/>
        <v>0</v>
      </c>
      <c r="Y51" s="41">
        <f t="shared" si="149"/>
        <v>0</v>
      </c>
      <c r="Z51" s="41">
        <f t="shared" si="149"/>
        <v>0</v>
      </c>
      <c r="AA51" s="41">
        <f t="shared" si="149"/>
        <v>0</v>
      </c>
      <c r="AB51" s="41">
        <f t="shared" si="149"/>
        <v>0</v>
      </c>
      <c r="AC51" s="41">
        <f t="shared" si="149"/>
        <v>0</v>
      </c>
      <c r="AD51" s="41">
        <f t="shared" si="149"/>
        <v>0</v>
      </c>
      <c r="AE51" s="41">
        <f t="shared" si="149"/>
        <v>0</v>
      </c>
      <c r="AF51" s="41">
        <f t="shared" si="149"/>
        <v>0</v>
      </c>
      <c r="AG51" s="41">
        <f t="shared" si="149"/>
        <v>0</v>
      </c>
      <c r="AH51" s="41">
        <f t="shared" si="149"/>
        <v>0</v>
      </c>
      <c r="AI51" s="41">
        <f t="shared" si="149"/>
        <v>0</v>
      </c>
      <c r="AJ51" s="41">
        <f t="shared" si="149"/>
        <v>0</v>
      </c>
      <c r="AK51" s="41">
        <f t="shared" si="149"/>
        <v>0</v>
      </c>
      <c r="AL51" s="41">
        <f t="shared" si="149"/>
        <v>0</v>
      </c>
      <c r="AM51" s="41">
        <f t="shared" si="149"/>
        <v>0</v>
      </c>
      <c r="AN51" s="41">
        <f t="shared" si="149"/>
        <v>0</v>
      </c>
      <c r="AO51" s="41">
        <f t="shared" ref="AO51:BE51" si="150">IF($J51=0,0,IF($Q51=AO$4,_xludf.DAYS($L51,AN$4)/AO$3*MAX((MIN(AO$4,$K51)-MAX(AN$4,$J51-1))/$O51*$F51,0),IF(AND($Q51&gt;31,$Q51&lt;AO$4),0,MAX((MIN(AO$4,$K51)-MAX(AN$4,$J51-1))/$O51*$F51,0))))</f>
        <v>0</v>
      </c>
      <c r="AP51" s="41">
        <f t="shared" si="150"/>
        <v>0</v>
      </c>
      <c r="AQ51" s="41">
        <f t="shared" si="150"/>
        <v>0</v>
      </c>
      <c r="AR51" s="41">
        <f t="shared" si="150"/>
        <v>0</v>
      </c>
      <c r="AS51" s="41">
        <f t="shared" si="150"/>
        <v>0</v>
      </c>
      <c r="AT51" s="41">
        <f t="shared" si="150"/>
        <v>0</v>
      </c>
      <c r="AU51" s="41">
        <f t="shared" si="150"/>
        <v>0</v>
      </c>
      <c r="AV51" s="41">
        <f t="shared" si="150"/>
        <v>0</v>
      </c>
      <c r="AW51" s="41">
        <f t="shared" si="150"/>
        <v>0</v>
      </c>
      <c r="AX51" s="41">
        <f t="shared" si="150"/>
        <v>0</v>
      </c>
      <c r="AY51" s="41">
        <f t="shared" si="150"/>
        <v>0</v>
      </c>
      <c r="AZ51" s="41">
        <f t="shared" si="150"/>
        <v>0</v>
      </c>
      <c r="BA51" s="41">
        <f t="shared" si="150"/>
        <v>0</v>
      </c>
      <c r="BB51" s="41">
        <f t="shared" si="150"/>
        <v>0</v>
      </c>
      <c r="BC51" s="41">
        <f t="shared" si="150"/>
        <v>0</v>
      </c>
      <c r="BD51" s="41">
        <f t="shared" si="150"/>
        <v>0</v>
      </c>
      <c r="BE51" s="41">
        <f t="shared" si="150"/>
        <v>0</v>
      </c>
      <c r="BG51" s="41"/>
      <c r="BH51" s="41">
        <f t="shared" si="15"/>
        <v>0</v>
      </c>
      <c r="BI51" s="41">
        <f t="shared" ref="BI51:CR51" si="151">IF($P51=BI$4,$E51,0)-V51+BH51</f>
        <v>0</v>
      </c>
      <c r="BJ51" s="41">
        <f t="shared" si="151"/>
        <v>0</v>
      </c>
      <c r="BK51" s="41">
        <f t="shared" si="151"/>
        <v>0</v>
      </c>
      <c r="BL51" s="41">
        <f t="shared" si="151"/>
        <v>0</v>
      </c>
      <c r="BM51" s="41">
        <f t="shared" si="151"/>
        <v>0</v>
      </c>
      <c r="BN51" s="41">
        <f t="shared" si="151"/>
        <v>0</v>
      </c>
      <c r="BO51" s="41">
        <f t="shared" si="151"/>
        <v>0</v>
      </c>
      <c r="BP51" s="41">
        <f t="shared" si="151"/>
        <v>0</v>
      </c>
      <c r="BQ51" s="41">
        <f t="shared" si="151"/>
        <v>0</v>
      </c>
      <c r="BR51" s="41">
        <f t="shared" si="151"/>
        <v>0</v>
      </c>
      <c r="BS51" s="41">
        <f t="shared" si="151"/>
        <v>0</v>
      </c>
      <c r="BT51" s="41">
        <f t="shared" si="151"/>
        <v>0</v>
      </c>
      <c r="BU51" s="41">
        <f t="shared" si="151"/>
        <v>0</v>
      </c>
      <c r="BV51" s="41">
        <f t="shared" si="151"/>
        <v>0</v>
      </c>
      <c r="BW51" s="41">
        <f t="shared" si="151"/>
        <v>0</v>
      </c>
      <c r="BX51" s="41">
        <f t="shared" si="151"/>
        <v>0</v>
      </c>
      <c r="BY51" s="41">
        <f t="shared" si="151"/>
        <v>0</v>
      </c>
      <c r="BZ51" s="41">
        <f t="shared" si="151"/>
        <v>0</v>
      </c>
      <c r="CA51" s="41">
        <f t="shared" si="151"/>
        <v>0</v>
      </c>
      <c r="CB51" s="41">
        <f t="shared" si="151"/>
        <v>0</v>
      </c>
      <c r="CC51" s="41">
        <f t="shared" si="151"/>
        <v>0</v>
      </c>
      <c r="CD51" s="41">
        <f t="shared" si="151"/>
        <v>0</v>
      </c>
      <c r="CE51" s="41">
        <f t="shared" si="151"/>
        <v>0</v>
      </c>
      <c r="CF51" s="41">
        <f t="shared" si="151"/>
        <v>0</v>
      </c>
      <c r="CG51" s="41">
        <f t="shared" si="151"/>
        <v>0</v>
      </c>
      <c r="CH51" s="41">
        <f t="shared" si="151"/>
        <v>0</v>
      </c>
      <c r="CI51" s="41">
        <f t="shared" si="151"/>
        <v>0</v>
      </c>
      <c r="CJ51" s="41">
        <f t="shared" si="151"/>
        <v>0</v>
      </c>
      <c r="CK51" s="41">
        <f t="shared" si="151"/>
        <v>0</v>
      </c>
      <c r="CL51" s="41">
        <f t="shared" si="151"/>
        <v>0</v>
      </c>
      <c r="CM51" s="41">
        <f t="shared" si="151"/>
        <v>0</v>
      </c>
      <c r="CN51" s="41">
        <f t="shared" si="151"/>
        <v>0</v>
      </c>
      <c r="CO51" s="41">
        <f t="shared" si="151"/>
        <v>0</v>
      </c>
      <c r="CP51" s="41">
        <f t="shared" si="151"/>
        <v>0</v>
      </c>
      <c r="CQ51" s="41">
        <f t="shared" si="151"/>
        <v>0</v>
      </c>
      <c r="CR51" s="41">
        <f t="shared" si="151"/>
        <v>0</v>
      </c>
    </row>
    <row r="52" ht="14.25" customHeight="1">
      <c r="A52" s="15"/>
      <c r="B52" s="15"/>
      <c r="C52" s="15"/>
      <c r="D52" s="35"/>
      <c r="E52" s="36"/>
      <c r="F52" s="36"/>
      <c r="G52" s="38"/>
      <c r="H52" s="38"/>
      <c r="I52" s="15"/>
      <c r="J52" s="15"/>
      <c r="K52" s="15"/>
      <c r="L52" s="15"/>
      <c r="M52" s="15"/>
      <c r="O52" s="39">
        <f t="shared" si="8"/>
        <v>1</v>
      </c>
      <c r="P52" s="21">
        <f t="shared" si="9"/>
        <v>1</v>
      </c>
      <c r="Q52" s="21">
        <f t="shared" si="10"/>
        <v>1</v>
      </c>
      <c r="R52" s="39">
        <f t="shared" si="11"/>
        <v>0</v>
      </c>
      <c r="S52" s="40" t="str">
        <f t="shared" si="12"/>
        <v>OK</v>
      </c>
      <c r="T52" s="41"/>
      <c r="U52" s="41">
        <f t="shared" ref="U52:AN52" si="152">IF($J52=0,0,IF($Q52=U$4,($L52-T$4)/U$3*MAX((MIN(U$4,$K52)-MAX(T$4,$J52-1))/$O52*$F52,0),IF(AND($Q52&gt;31,$Q52&lt;U$4),0,MAX((MIN(U$4,$K52)-MAX(T$4,$J52-1))/$O52*$F52,0))))</f>
        <v>0</v>
      </c>
      <c r="V52" s="41">
        <f t="shared" si="152"/>
        <v>0</v>
      </c>
      <c r="W52" s="41">
        <f t="shared" si="152"/>
        <v>0</v>
      </c>
      <c r="X52" s="41">
        <f t="shared" si="152"/>
        <v>0</v>
      </c>
      <c r="Y52" s="41">
        <f t="shared" si="152"/>
        <v>0</v>
      </c>
      <c r="Z52" s="41">
        <f t="shared" si="152"/>
        <v>0</v>
      </c>
      <c r="AA52" s="41">
        <f t="shared" si="152"/>
        <v>0</v>
      </c>
      <c r="AB52" s="41">
        <f t="shared" si="152"/>
        <v>0</v>
      </c>
      <c r="AC52" s="41">
        <f t="shared" si="152"/>
        <v>0</v>
      </c>
      <c r="AD52" s="41">
        <f t="shared" si="152"/>
        <v>0</v>
      </c>
      <c r="AE52" s="41">
        <f t="shared" si="152"/>
        <v>0</v>
      </c>
      <c r="AF52" s="41">
        <f t="shared" si="152"/>
        <v>0</v>
      </c>
      <c r="AG52" s="41">
        <f t="shared" si="152"/>
        <v>0</v>
      </c>
      <c r="AH52" s="41">
        <f t="shared" si="152"/>
        <v>0</v>
      </c>
      <c r="AI52" s="41">
        <f t="shared" si="152"/>
        <v>0</v>
      </c>
      <c r="AJ52" s="41">
        <f t="shared" si="152"/>
        <v>0</v>
      </c>
      <c r="AK52" s="41">
        <f t="shared" si="152"/>
        <v>0</v>
      </c>
      <c r="AL52" s="41">
        <f t="shared" si="152"/>
        <v>0</v>
      </c>
      <c r="AM52" s="41">
        <f t="shared" si="152"/>
        <v>0</v>
      </c>
      <c r="AN52" s="41">
        <f t="shared" si="152"/>
        <v>0</v>
      </c>
      <c r="AO52" s="41">
        <f t="shared" ref="AO52:BE52" si="153">IF($J52=0,0,IF($Q52=AO$4,_xludf.DAYS($L52,AN$4)/AO$3*MAX((MIN(AO$4,$K52)-MAX(AN$4,$J52-1))/$O52*$F52,0),IF(AND($Q52&gt;31,$Q52&lt;AO$4),0,MAX((MIN(AO$4,$K52)-MAX(AN$4,$J52-1))/$O52*$F52,0))))</f>
        <v>0</v>
      </c>
      <c r="AP52" s="41">
        <f t="shared" si="153"/>
        <v>0</v>
      </c>
      <c r="AQ52" s="41">
        <f t="shared" si="153"/>
        <v>0</v>
      </c>
      <c r="AR52" s="41">
        <f t="shared" si="153"/>
        <v>0</v>
      </c>
      <c r="AS52" s="41">
        <f t="shared" si="153"/>
        <v>0</v>
      </c>
      <c r="AT52" s="41">
        <f t="shared" si="153"/>
        <v>0</v>
      </c>
      <c r="AU52" s="41">
        <f t="shared" si="153"/>
        <v>0</v>
      </c>
      <c r="AV52" s="41">
        <f t="shared" si="153"/>
        <v>0</v>
      </c>
      <c r="AW52" s="41">
        <f t="shared" si="153"/>
        <v>0</v>
      </c>
      <c r="AX52" s="41">
        <f t="shared" si="153"/>
        <v>0</v>
      </c>
      <c r="AY52" s="41">
        <f t="shared" si="153"/>
        <v>0</v>
      </c>
      <c r="AZ52" s="41">
        <f t="shared" si="153"/>
        <v>0</v>
      </c>
      <c r="BA52" s="41">
        <f t="shared" si="153"/>
        <v>0</v>
      </c>
      <c r="BB52" s="41">
        <f t="shared" si="153"/>
        <v>0</v>
      </c>
      <c r="BC52" s="41">
        <f t="shared" si="153"/>
        <v>0</v>
      </c>
      <c r="BD52" s="41">
        <f t="shared" si="153"/>
        <v>0</v>
      </c>
      <c r="BE52" s="41">
        <f t="shared" si="153"/>
        <v>0</v>
      </c>
      <c r="BG52" s="41"/>
      <c r="BH52" s="41">
        <f t="shared" si="15"/>
        <v>0</v>
      </c>
      <c r="BI52" s="41">
        <f t="shared" ref="BI52:CR52" si="154">IF($P52=BI$4,$E52,0)-V52+BH52</f>
        <v>0</v>
      </c>
      <c r="BJ52" s="41">
        <f t="shared" si="154"/>
        <v>0</v>
      </c>
      <c r="BK52" s="41">
        <f t="shared" si="154"/>
        <v>0</v>
      </c>
      <c r="BL52" s="41">
        <f t="shared" si="154"/>
        <v>0</v>
      </c>
      <c r="BM52" s="41">
        <f t="shared" si="154"/>
        <v>0</v>
      </c>
      <c r="BN52" s="41">
        <f t="shared" si="154"/>
        <v>0</v>
      </c>
      <c r="BO52" s="41">
        <f t="shared" si="154"/>
        <v>0</v>
      </c>
      <c r="BP52" s="41">
        <f t="shared" si="154"/>
        <v>0</v>
      </c>
      <c r="BQ52" s="41">
        <f t="shared" si="154"/>
        <v>0</v>
      </c>
      <c r="BR52" s="41">
        <f t="shared" si="154"/>
        <v>0</v>
      </c>
      <c r="BS52" s="41">
        <f t="shared" si="154"/>
        <v>0</v>
      </c>
      <c r="BT52" s="41">
        <f t="shared" si="154"/>
        <v>0</v>
      </c>
      <c r="BU52" s="41">
        <f t="shared" si="154"/>
        <v>0</v>
      </c>
      <c r="BV52" s="41">
        <f t="shared" si="154"/>
        <v>0</v>
      </c>
      <c r="BW52" s="41">
        <f t="shared" si="154"/>
        <v>0</v>
      </c>
      <c r="BX52" s="41">
        <f t="shared" si="154"/>
        <v>0</v>
      </c>
      <c r="BY52" s="41">
        <f t="shared" si="154"/>
        <v>0</v>
      </c>
      <c r="BZ52" s="41">
        <f t="shared" si="154"/>
        <v>0</v>
      </c>
      <c r="CA52" s="41">
        <f t="shared" si="154"/>
        <v>0</v>
      </c>
      <c r="CB52" s="41">
        <f t="shared" si="154"/>
        <v>0</v>
      </c>
      <c r="CC52" s="41">
        <f t="shared" si="154"/>
        <v>0</v>
      </c>
      <c r="CD52" s="41">
        <f t="shared" si="154"/>
        <v>0</v>
      </c>
      <c r="CE52" s="41">
        <f t="shared" si="154"/>
        <v>0</v>
      </c>
      <c r="CF52" s="41">
        <f t="shared" si="154"/>
        <v>0</v>
      </c>
      <c r="CG52" s="41">
        <f t="shared" si="154"/>
        <v>0</v>
      </c>
      <c r="CH52" s="41">
        <f t="shared" si="154"/>
        <v>0</v>
      </c>
      <c r="CI52" s="41">
        <f t="shared" si="154"/>
        <v>0</v>
      </c>
      <c r="CJ52" s="41">
        <f t="shared" si="154"/>
        <v>0</v>
      </c>
      <c r="CK52" s="41">
        <f t="shared" si="154"/>
        <v>0</v>
      </c>
      <c r="CL52" s="41">
        <f t="shared" si="154"/>
        <v>0</v>
      </c>
      <c r="CM52" s="41">
        <f t="shared" si="154"/>
        <v>0</v>
      </c>
      <c r="CN52" s="41">
        <f t="shared" si="154"/>
        <v>0</v>
      </c>
      <c r="CO52" s="41">
        <f t="shared" si="154"/>
        <v>0</v>
      </c>
      <c r="CP52" s="41">
        <f t="shared" si="154"/>
        <v>0</v>
      </c>
      <c r="CQ52" s="41">
        <f t="shared" si="154"/>
        <v>0</v>
      </c>
      <c r="CR52" s="41">
        <f t="shared" si="154"/>
        <v>0</v>
      </c>
    </row>
    <row r="53" ht="14.25" customHeight="1">
      <c r="A53" s="15"/>
      <c r="B53" s="15"/>
      <c r="C53" s="15"/>
      <c r="D53" s="35"/>
      <c r="E53" s="36"/>
      <c r="F53" s="36"/>
      <c r="G53" s="38"/>
      <c r="H53" s="38"/>
      <c r="I53" s="15"/>
      <c r="J53" s="15"/>
      <c r="K53" s="15"/>
      <c r="L53" s="15"/>
      <c r="M53" s="15"/>
      <c r="O53" s="39">
        <f t="shared" si="8"/>
        <v>1</v>
      </c>
      <c r="P53" s="21">
        <f t="shared" si="9"/>
        <v>1</v>
      </c>
      <c r="Q53" s="21">
        <f t="shared" si="10"/>
        <v>1</v>
      </c>
      <c r="R53" s="39">
        <f t="shared" si="11"/>
        <v>0</v>
      </c>
      <c r="S53" s="40" t="str">
        <f t="shared" si="12"/>
        <v>OK</v>
      </c>
      <c r="T53" s="41"/>
      <c r="U53" s="41">
        <f t="shared" ref="U53:AN53" si="155">IF($J53=0,0,IF($Q53=U$4,($L53-T$4)/U$3*MAX((MIN(U$4,$K53)-MAX(T$4,$J53-1))/$O53*$F53,0),IF(AND($Q53&gt;31,$Q53&lt;U$4),0,MAX((MIN(U$4,$K53)-MAX(T$4,$J53-1))/$O53*$F53,0))))</f>
        <v>0</v>
      </c>
      <c r="V53" s="41">
        <f t="shared" si="155"/>
        <v>0</v>
      </c>
      <c r="W53" s="41">
        <f t="shared" si="155"/>
        <v>0</v>
      </c>
      <c r="X53" s="41">
        <f t="shared" si="155"/>
        <v>0</v>
      </c>
      <c r="Y53" s="41">
        <f t="shared" si="155"/>
        <v>0</v>
      </c>
      <c r="Z53" s="41">
        <f t="shared" si="155"/>
        <v>0</v>
      </c>
      <c r="AA53" s="41">
        <f t="shared" si="155"/>
        <v>0</v>
      </c>
      <c r="AB53" s="41">
        <f t="shared" si="155"/>
        <v>0</v>
      </c>
      <c r="AC53" s="41">
        <f t="shared" si="155"/>
        <v>0</v>
      </c>
      <c r="AD53" s="41">
        <f t="shared" si="155"/>
        <v>0</v>
      </c>
      <c r="AE53" s="41">
        <f t="shared" si="155"/>
        <v>0</v>
      </c>
      <c r="AF53" s="41">
        <f t="shared" si="155"/>
        <v>0</v>
      </c>
      <c r="AG53" s="41">
        <f t="shared" si="155"/>
        <v>0</v>
      </c>
      <c r="AH53" s="41">
        <f t="shared" si="155"/>
        <v>0</v>
      </c>
      <c r="AI53" s="41">
        <f t="shared" si="155"/>
        <v>0</v>
      </c>
      <c r="AJ53" s="41">
        <f t="shared" si="155"/>
        <v>0</v>
      </c>
      <c r="AK53" s="41">
        <f t="shared" si="155"/>
        <v>0</v>
      </c>
      <c r="AL53" s="41">
        <f t="shared" si="155"/>
        <v>0</v>
      </c>
      <c r="AM53" s="41">
        <f t="shared" si="155"/>
        <v>0</v>
      </c>
      <c r="AN53" s="41">
        <f t="shared" si="155"/>
        <v>0</v>
      </c>
      <c r="AO53" s="41">
        <f t="shared" ref="AO53:BE53" si="156">IF($J53=0,0,IF($Q53=AO$4,_xludf.DAYS($L53,AN$4)/AO$3*MAX((MIN(AO$4,$K53)-MAX(AN$4,$J53-1))/$O53*$F53,0),IF(AND($Q53&gt;31,$Q53&lt;AO$4),0,MAX((MIN(AO$4,$K53)-MAX(AN$4,$J53-1))/$O53*$F53,0))))</f>
        <v>0</v>
      </c>
      <c r="AP53" s="41">
        <f t="shared" si="156"/>
        <v>0</v>
      </c>
      <c r="AQ53" s="41">
        <f t="shared" si="156"/>
        <v>0</v>
      </c>
      <c r="AR53" s="41">
        <f t="shared" si="156"/>
        <v>0</v>
      </c>
      <c r="AS53" s="41">
        <f t="shared" si="156"/>
        <v>0</v>
      </c>
      <c r="AT53" s="41">
        <f t="shared" si="156"/>
        <v>0</v>
      </c>
      <c r="AU53" s="41">
        <f t="shared" si="156"/>
        <v>0</v>
      </c>
      <c r="AV53" s="41">
        <f t="shared" si="156"/>
        <v>0</v>
      </c>
      <c r="AW53" s="41">
        <f t="shared" si="156"/>
        <v>0</v>
      </c>
      <c r="AX53" s="41">
        <f t="shared" si="156"/>
        <v>0</v>
      </c>
      <c r="AY53" s="41">
        <f t="shared" si="156"/>
        <v>0</v>
      </c>
      <c r="AZ53" s="41">
        <f t="shared" si="156"/>
        <v>0</v>
      </c>
      <c r="BA53" s="41">
        <f t="shared" si="156"/>
        <v>0</v>
      </c>
      <c r="BB53" s="41">
        <f t="shared" si="156"/>
        <v>0</v>
      </c>
      <c r="BC53" s="41">
        <f t="shared" si="156"/>
        <v>0</v>
      </c>
      <c r="BD53" s="41">
        <f t="shared" si="156"/>
        <v>0</v>
      </c>
      <c r="BE53" s="41">
        <f t="shared" si="156"/>
        <v>0</v>
      </c>
      <c r="BG53" s="41"/>
      <c r="BH53" s="41">
        <f t="shared" si="15"/>
        <v>0</v>
      </c>
      <c r="BI53" s="41">
        <f t="shared" ref="BI53:CR53" si="157">IF($P53=BI$4,$E53,0)-V53+BH53</f>
        <v>0</v>
      </c>
      <c r="BJ53" s="41">
        <f t="shared" si="157"/>
        <v>0</v>
      </c>
      <c r="BK53" s="41">
        <f t="shared" si="157"/>
        <v>0</v>
      </c>
      <c r="BL53" s="41">
        <f t="shared" si="157"/>
        <v>0</v>
      </c>
      <c r="BM53" s="41">
        <f t="shared" si="157"/>
        <v>0</v>
      </c>
      <c r="BN53" s="41">
        <f t="shared" si="157"/>
        <v>0</v>
      </c>
      <c r="BO53" s="41">
        <f t="shared" si="157"/>
        <v>0</v>
      </c>
      <c r="BP53" s="41">
        <f t="shared" si="157"/>
        <v>0</v>
      </c>
      <c r="BQ53" s="41">
        <f t="shared" si="157"/>
        <v>0</v>
      </c>
      <c r="BR53" s="41">
        <f t="shared" si="157"/>
        <v>0</v>
      </c>
      <c r="BS53" s="41">
        <f t="shared" si="157"/>
        <v>0</v>
      </c>
      <c r="BT53" s="41">
        <f t="shared" si="157"/>
        <v>0</v>
      </c>
      <c r="BU53" s="41">
        <f t="shared" si="157"/>
        <v>0</v>
      </c>
      <c r="BV53" s="41">
        <f t="shared" si="157"/>
        <v>0</v>
      </c>
      <c r="BW53" s="41">
        <f t="shared" si="157"/>
        <v>0</v>
      </c>
      <c r="BX53" s="41">
        <f t="shared" si="157"/>
        <v>0</v>
      </c>
      <c r="BY53" s="41">
        <f t="shared" si="157"/>
        <v>0</v>
      </c>
      <c r="BZ53" s="41">
        <f t="shared" si="157"/>
        <v>0</v>
      </c>
      <c r="CA53" s="41">
        <f t="shared" si="157"/>
        <v>0</v>
      </c>
      <c r="CB53" s="41">
        <f t="shared" si="157"/>
        <v>0</v>
      </c>
      <c r="CC53" s="41">
        <f t="shared" si="157"/>
        <v>0</v>
      </c>
      <c r="CD53" s="41">
        <f t="shared" si="157"/>
        <v>0</v>
      </c>
      <c r="CE53" s="41">
        <f t="shared" si="157"/>
        <v>0</v>
      </c>
      <c r="CF53" s="41">
        <f t="shared" si="157"/>
        <v>0</v>
      </c>
      <c r="CG53" s="41">
        <f t="shared" si="157"/>
        <v>0</v>
      </c>
      <c r="CH53" s="41">
        <f t="shared" si="157"/>
        <v>0</v>
      </c>
      <c r="CI53" s="41">
        <f t="shared" si="157"/>
        <v>0</v>
      </c>
      <c r="CJ53" s="41">
        <f t="shared" si="157"/>
        <v>0</v>
      </c>
      <c r="CK53" s="41">
        <f t="shared" si="157"/>
        <v>0</v>
      </c>
      <c r="CL53" s="41">
        <f t="shared" si="157"/>
        <v>0</v>
      </c>
      <c r="CM53" s="41">
        <f t="shared" si="157"/>
        <v>0</v>
      </c>
      <c r="CN53" s="41">
        <f t="shared" si="157"/>
        <v>0</v>
      </c>
      <c r="CO53" s="41">
        <f t="shared" si="157"/>
        <v>0</v>
      </c>
      <c r="CP53" s="41">
        <f t="shared" si="157"/>
        <v>0</v>
      </c>
      <c r="CQ53" s="41">
        <f t="shared" si="157"/>
        <v>0</v>
      </c>
      <c r="CR53" s="41">
        <f t="shared" si="157"/>
        <v>0</v>
      </c>
    </row>
    <row r="54" ht="14.25" customHeight="1">
      <c r="A54" s="15"/>
      <c r="B54" s="15"/>
      <c r="C54" s="15"/>
      <c r="D54" s="35"/>
      <c r="E54" s="36"/>
      <c r="F54" s="36"/>
      <c r="G54" s="38"/>
      <c r="H54" s="38"/>
      <c r="I54" s="15"/>
      <c r="J54" s="15"/>
      <c r="K54" s="15"/>
      <c r="L54" s="15"/>
      <c r="M54" s="15"/>
      <c r="O54" s="39">
        <f t="shared" si="8"/>
        <v>1</v>
      </c>
      <c r="P54" s="21">
        <f t="shared" si="9"/>
        <v>1</v>
      </c>
      <c r="Q54" s="21">
        <f t="shared" si="10"/>
        <v>1</v>
      </c>
      <c r="R54" s="39">
        <f t="shared" si="11"/>
        <v>0</v>
      </c>
      <c r="S54" s="40" t="str">
        <f t="shared" si="12"/>
        <v>OK</v>
      </c>
      <c r="T54" s="41"/>
      <c r="U54" s="41">
        <f t="shared" ref="U54:AN54" si="158">IF($J54=0,0,IF($Q54=U$4,($L54-T$4)/U$3*MAX((MIN(U$4,$K54)-MAX(T$4,$J54-1))/$O54*$F54,0),IF(AND($Q54&gt;31,$Q54&lt;U$4),0,MAX((MIN(U$4,$K54)-MAX(T$4,$J54-1))/$O54*$F54,0))))</f>
        <v>0</v>
      </c>
      <c r="V54" s="41">
        <f t="shared" si="158"/>
        <v>0</v>
      </c>
      <c r="W54" s="41">
        <f t="shared" si="158"/>
        <v>0</v>
      </c>
      <c r="X54" s="41">
        <f t="shared" si="158"/>
        <v>0</v>
      </c>
      <c r="Y54" s="41">
        <f t="shared" si="158"/>
        <v>0</v>
      </c>
      <c r="Z54" s="41">
        <f t="shared" si="158"/>
        <v>0</v>
      </c>
      <c r="AA54" s="41">
        <f t="shared" si="158"/>
        <v>0</v>
      </c>
      <c r="AB54" s="41">
        <f t="shared" si="158"/>
        <v>0</v>
      </c>
      <c r="AC54" s="41">
        <f t="shared" si="158"/>
        <v>0</v>
      </c>
      <c r="AD54" s="41">
        <f t="shared" si="158"/>
        <v>0</v>
      </c>
      <c r="AE54" s="41">
        <f t="shared" si="158"/>
        <v>0</v>
      </c>
      <c r="AF54" s="41">
        <f t="shared" si="158"/>
        <v>0</v>
      </c>
      <c r="AG54" s="41">
        <f t="shared" si="158"/>
        <v>0</v>
      </c>
      <c r="AH54" s="41">
        <f t="shared" si="158"/>
        <v>0</v>
      </c>
      <c r="AI54" s="41">
        <f t="shared" si="158"/>
        <v>0</v>
      </c>
      <c r="AJ54" s="41">
        <f t="shared" si="158"/>
        <v>0</v>
      </c>
      <c r="AK54" s="41">
        <f t="shared" si="158"/>
        <v>0</v>
      </c>
      <c r="AL54" s="41">
        <f t="shared" si="158"/>
        <v>0</v>
      </c>
      <c r="AM54" s="41">
        <f t="shared" si="158"/>
        <v>0</v>
      </c>
      <c r="AN54" s="41">
        <f t="shared" si="158"/>
        <v>0</v>
      </c>
      <c r="AO54" s="41">
        <f t="shared" ref="AO54:BE54" si="159">IF($J54=0,0,IF($Q54=AO$4,_xludf.DAYS($L54,AN$4)/AO$3*MAX((MIN(AO$4,$K54)-MAX(AN$4,$J54-1))/$O54*$F54,0),IF(AND($Q54&gt;31,$Q54&lt;AO$4),0,MAX((MIN(AO$4,$K54)-MAX(AN$4,$J54-1))/$O54*$F54,0))))</f>
        <v>0</v>
      </c>
      <c r="AP54" s="41">
        <f t="shared" si="159"/>
        <v>0</v>
      </c>
      <c r="AQ54" s="41">
        <f t="shared" si="159"/>
        <v>0</v>
      </c>
      <c r="AR54" s="41">
        <f t="shared" si="159"/>
        <v>0</v>
      </c>
      <c r="AS54" s="41">
        <f t="shared" si="159"/>
        <v>0</v>
      </c>
      <c r="AT54" s="41">
        <f t="shared" si="159"/>
        <v>0</v>
      </c>
      <c r="AU54" s="41">
        <f t="shared" si="159"/>
        <v>0</v>
      </c>
      <c r="AV54" s="41">
        <f t="shared" si="159"/>
        <v>0</v>
      </c>
      <c r="AW54" s="41">
        <f t="shared" si="159"/>
        <v>0</v>
      </c>
      <c r="AX54" s="41">
        <f t="shared" si="159"/>
        <v>0</v>
      </c>
      <c r="AY54" s="41">
        <f t="shared" si="159"/>
        <v>0</v>
      </c>
      <c r="AZ54" s="41">
        <f t="shared" si="159"/>
        <v>0</v>
      </c>
      <c r="BA54" s="41">
        <f t="shared" si="159"/>
        <v>0</v>
      </c>
      <c r="BB54" s="41">
        <f t="shared" si="159"/>
        <v>0</v>
      </c>
      <c r="BC54" s="41">
        <f t="shared" si="159"/>
        <v>0</v>
      </c>
      <c r="BD54" s="41">
        <f t="shared" si="159"/>
        <v>0</v>
      </c>
      <c r="BE54" s="41">
        <f t="shared" si="159"/>
        <v>0</v>
      </c>
      <c r="BG54" s="41"/>
      <c r="BH54" s="41">
        <f t="shared" si="15"/>
        <v>0</v>
      </c>
      <c r="BI54" s="41">
        <f t="shared" ref="BI54:CR54" si="160">IF($P54=BI$4,$E54,0)-V54+BH54</f>
        <v>0</v>
      </c>
      <c r="BJ54" s="41">
        <f t="shared" si="160"/>
        <v>0</v>
      </c>
      <c r="BK54" s="41">
        <f t="shared" si="160"/>
        <v>0</v>
      </c>
      <c r="BL54" s="41">
        <f t="shared" si="160"/>
        <v>0</v>
      </c>
      <c r="BM54" s="41">
        <f t="shared" si="160"/>
        <v>0</v>
      </c>
      <c r="BN54" s="41">
        <f t="shared" si="160"/>
        <v>0</v>
      </c>
      <c r="BO54" s="41">
        <f t="shared" si="160"/>
        <v>0</v>
      </c>
      <c r="BP54" s="41">
        <f t="shared" si="160"/>
        <v>0</v>
      </c>
      <c r="BQ54" s="41">
        <f t="shared" si="160"/>
        <v>0</v>
      </c>
      <c r="BR54" s="41">
        <f t="shared" si="160"/>
        <v>0</v>
      </c>
      <c r="BS54" s="41">
        <f t="shared" si="160"/>
        <v>0</v>
      </c>
      <c r="BT54" s="41">
        <f t="shared" si="160"/>
        <v>0</v>
      </c>
      <c r="BU54" s="41">
        <f t="shared" si="160"/>
        <v>0</v>
      </c>
      <c r="BV54" s="41">
        <f t="shared" si="160"/>
        <v>0</v>
      </c>
      <c r="BW54" s="41">
        <f t="shared" si="160"/>
        <v>0</v>
      </c>
      <c r="BX54" s="41">
        <f t="shared" si="160"/>
        <v>0</v>
      </c>
      <c r="BY54" s="41">
        <f t="shared" si="160"/>
        <v>0</v>
      </c>
      <c r="BZ54" s="41">
        <f t="shared" si="160"/>
        <v>0</v>
      </c>
      <c r="CA54" s="41">
        <f t="shared" si="160"/>
        <v>0</v>
      </c>
      <c r="CB54" s="41">
        <f t="shared" si="160"/>
        <v>0</v>
      </c>
      <c r="CC54" s="41">
        <f t="shared" si="160"/>
        <v>0</v>
      </c>
      <c r="CD54" s="41">
        <f t="shared" si="160"/>
        <v>0</v>
      </c>
      <c r="CE54" s="41">
        <f t="shared" si="160"/>
        <v>0</v>
      </c>
      <c r="CF54" s="41">
        <f t="shared" si="160"/>
        <v>0</v>
      </c>
      <c r="CG54" s="41">
        <f t="shared" si="160"/>
        <v>0</v>
      </c>
      <c r="CH54" s="41">
        <f t="shared" si="160"/>
        <v>0</v>
      </c>
      <c r="CI54" s="41">
        <f t="shared" si="160"/>
        <v>0</v>
      </c>
      <c r="CJ54" s="41">
        <f t="shared" si="160"/>
        <v>0</v>
      </c>
      <c r="CK54" s="41">
        <f t="shared" si="160"/>
        <v>0</v>
      </c>
      <c r="CL54" s="41">
        <f t="shared" si="160"/>
        <v>0</v>
      </c>
      <c r="CM54" s="41">
        <f t="shared" si="160"/>
        <v>0</v>
      </c>
      <c r="CN54" s="41">
        <f t="shared" si="160"/>
        <v>0</v>
      </c>
      <c r="CO54" s="41">
        <f t="shared" si="160"/>
        <v>0</v>
      </c>
      <c r="CP54" s="41">
        <f t="shared" si="160"/>
        <v>0</v>
      </c>
      <c r="CQ54" s="41">
        <f t="shared" si="160"/>
        <v>0</v>
      </c>
      <c r="CR54" s="41">
        <f t="shared" si="160"/>
        <v>0</v>
      </c>
    </row>
    <row r="55" ht="14.25" customHeight="1">
      <c r="A55" s="15"/>
      <c r="B55" s="15"/>
      <c r="C55" s="15"/>
      <c r="D55" s="35"/>
      <c r="E55" s="36"/>
      <c r="F55" s="36"/>
      <c r="G55" s="38"/>
      <c r="H55" s="38"/>
      <c r="I55" s="15"/>
      <c r="J55" s="15"/>
      <c r="K55" s="15"/>
      <c r="L55" s="15"/>
      <c r="M55" s="15"/>
      <c r="O55" s="39">
        <f t="shared" si="8"/>
        <v>1</v>
      </c>
      <c r="P55" s="21">
        <f t="shared" si="9"/>
        <v>1</v>
      </c>
      <c r="Q55" s="21">
        <f t="shared" si="10"/>
        <v>1</v>
      </c>
      <c r="R55" s="39">
        <f t="shared" si="11"/>
        <v>0</v>
      </c>
      <c r="S55" s="40" t="str">
        <f t="shared" si="12"/>
        <v>OK</v>
      </c>
      <c r="T55" s="41"/>
      <c r="U55" s="41">
        <f t="shared" ref="U55:AN55" si="161">IF($J55=0,0,IF($Q55=U$4,($L55-T$4)/U$3*MAX((MIN(U$4,$K55)-MAX(T$4,$J55-1))/$O55*$F55,0),IF(AND($Q55&gt;31,$Q55&lt;U$4),0,MAX((MIN(U$4,$K55)-MAX(T$4,$J55-1))/$O55*$F55,0))))</f>
        <v>0</v>
      </c>
      <c r="V55" s="41">
        <f t="shared" si="161"/>
        <v>0</v>
      </c>
      <c r="W55" s="41">
        <f t="shared" si="161"/>
        <v>0</v>
      </c>
      <c r="X55" s="41">
        <f t="shared" si="161"/>
        <v>0</v>
      </c>
      <c r="Y55" s="41">
        <f t="shared" si="161"/>
        <v>0</v>
      </c>
      <c r="Z55" s="41">
        <f t="shared" si="161"/>
        <v>0</v>
      </c>
      <c r="AA55" s="41">
        <f t="shared" si="161"/>
        <v>0</v>
      </c>
      <c r="AB55" s="41">
        <f t="shared" si="161"/>
        <v>0</v>
      </c>
      <c r="AC55" s="41">
        <f t="shared" si="161"/>
        <v>0</v>
      </c>
      <c r="AD55" s="41">
        <f t="shared" si="161"/>
        <v>0</v>
      </c>
      <c r="AE55" s="41">
        <f t="shared" si="161"/>
        <v>0</v>
      </c>
      <c r="AF55" s="41">
        <f t="shared" si="161"/>
        <v>0</v>
      </c>
      <c r="AG55" s="41">
        <f t="shared" si="161"/>
        <v>0</v>
      </c>
      <c r="AH55" s="41">
        <f t="shared" si="161"/>
        <v>0</v>
      </c>
      <c r="AI55" s="41">
        <f t="shared" si="161"/>
        <v>0</v>
      </c>
      <c r="AJ55" s="41">
        <f t="shared" si="161"/>
        <v>0</v>
      </c>
      <c r="AK55" s="41">
        <f t="shared" si="161"/>
        <v>0</v>
      </c>
      <c r="AL55" s="41">
        <f t="shared" si="161"/>
        <v>0</v>
      </c>
      <c r="AM55" s="41">
        <f t="shared" si="161"/>
        <v>0</v>
      </c>
      <c r="AN55" s="41">
        <f t="shared" si="161"/>
        <v>0</v>
      </c>
      <c r="AO55" s="41">
        <f t="shared" ref="AO55:BE55" si="162">IF($J55=0,0,IF($Q55=AO$4,_xludf.DAYS($L55,AN$4)/AO$3*MAX((MIN(AO$4,$K55)-MAX(AN$4,$J55-1))/$O55*$F55,0),IF(AND($Q55&gt;31,$Q55&lt;AO$4),0,MAX((MIN(AO$4,$K55)-MAX(AN$4,$J55-1))/$O55*$F55,0))))</f>
        <v>0</v>
      </c>
      <c r="AP55" s="41">
        <f t="shared" si="162"/>
        <v>0</v>
      </c>
      <c r="AQ55" s="41">
        <f t="shared" si="162"/>
        <v>0</v>
      </c>
      <c r="AR55" s="41">
        <f t="shared" si="162"/>
        <v>0</v>
      </c>
      <c r="AS55" s="41">
        <f t="shared" si="162"/>
        <v>0</v>
      </c>
      <c r="AT55" s="41">
        <f t="shared" si="162"/>
        <v>0</v>
      </c>
      <c r="AU55" s="41">
        <f t="shared" si="162"/>
        <v>0</v>
      </c>
      <c r="AV55" s="41">
        <f t="shared" si="162"/>
        <v>0</v>
      </c>
      <c r="AW55" s="41">
        <f t="shared" si="162"/>
        <v>0</v>
      </c>
      <c r="AX55" s="41">
        <f t="shared" si="162"/>
        <v>0</v>
      </c>
      <c r="AY55" s="41">
        <f t="shared" si="162"/>
        <v>0</v>
      </c>
      <c r="AZ55" s="41">
        <f t="shared" si="162"/>
        <v>0</v>
      </c>
      <c r="BA55" s="41">
        <f t="shared" si="162"/>
        <v>0</v>
      </c>
      <c r="BB55" s="41">
        <f t="shared" si="162"/>
        <v>0</v>
      </c>
      <c r="BC55" s="41">
        <f t="shared" si="162"/>
        <v>0</v>
      </c>
      <c r="BD55" s="41">
        <f t="shared" si="162"/>
        <v>0</v>
      </c>
      <c r="BE55" s="41">
        <f t="shared" si="162"/>
        <v>0</v>
      </c>
      <c r="BG55" s="41"/>
      <c r="BH55" s="41">
        <f t="shared" si="15"/>
        <v>0</v>
      </c>
      <c r="BI55" s="41">
        <f t="shared" ref="BI55:CR55" si="163">IF($P55=BI$4,$E55,0)-V55+BH55</f>
        <v>0</v>
      </c>
      <c r="BJ55" s="41">
        <f t="shared" si="163"/>
        <v>0</v>
      </c>
      <c r="BK55" s="41">
        <f t="shared" si="163"/>
        <v>0</v>
      </c>
      <c r="BL55" s="41">
        <f t="shared" si="163"/>
        <v>0</v>
      </c>
      <c r="BM55" s="41">
        <f t="shared" si="163"/>
        <v>0</v>
      </c>
      <c r="BN55" s="41">
        <f t="shared" si="163"/>
        <v>0</v>
      </c>
      <c r="BO55" s="41">
        <f t="shared" si="163"/>
        <v>0</v>
      </c>
      <c r="BP55" s="41">
        <f t="shared" si="163"/>
        <v>0</v>
      </c>
      <c r="BQ55" s="41">
        <f t="shared" si="163"/>
        <v>0</v>
      </c>
      <c r="BR55" s="41">
        <f t="shared" si="163"/>
        <v>0</v>
      </c>
      <c r="BS55" s="41">
        <f t="shared" si="163"/>
        <v>0</v>
      </c>
      <c r="BT55" s="41">
        <f t="shared" si="163"/>
        <v>0</v>
      </c>
      <c r="BU55" s="41">
        <f t="shared" si="163"/>
        <v>0</v>
      </c>
      <c r="BV55" s="41">
        <f t="shared" si="163"/>
        <v>0</v>
      </c>
      <c r="BW55" s="41">
        <f t="shared" si="163"/>
        <v>0</v>
      </c>
      <c r="BX55" s="41">
        <f t="shared" si="163"/>
        <v>0</v>
      </c>
      <c r="BY55" s="41">
        <f t="shared" si="163"/>
        <v>0</v>
      </c>
      <c r="BZ55" s="41">
        <f t="shared" si="163"/>
        <v>0</v>
      </c>
      <c r="CA55" s="41">
        <f t="shared" si="163"/>
        <v>0</v>
      </c>
      <c r="CB55" s="41">
        <f t="shared" si="163"/>
        <v>0</v>
      </c>
      <c r="CC55" s="41">
        <f t="shared" si="163"/>
        <v>0</v>
      </c>
      <c r="CD55" s="41">
        <f t="shared" si="163"/>
        <v>0</v>
      </c>
      <c r="CE55" s="41">
        <f t="shared" si="163"/>
        <v>0</v>
      </c>
      <c r="CF55" s="41">
        <f t="shared" si="163"/>
        <v>0</v>
      </c>
      <c r="CG55" s="41">
        <f t="shared" si="163"/>
        <v>0</v>
      </c>
      <c r="CH55" s="41">
        <f t="shared" si="163"/>
        <v>0</v>
      </c>
      <c r="CI55" s="41">
        <f t="shared" si="163"/>
        <v>0</v>
      </c>
      <c r="CJ55" s="41">
        <f t="shared" si="163"/>
        <v>0</v>
      </c>
      <c r="CK55" s="41">
        <f t="shared" si="163"/>
        <v>0</v>
      </c>
      <c r="CL55" s="41">
        <f t="shared" si="163"/>
        <v>0</v>
      </c>
      <c r="CM55" s="41">
        <f t="shared" si="163"/>
        <v>0</v>
      </c>
      <c r="CN55" s="41">
        <f t="shared" si="163"/>
        <v>0</v>
      </c>
      <c r="CO55" s="41">
        <f t="shared" si="163"/>
        <v>0</v>
      </c>
      <c r="CP55" s="41">
        <f t="shared" si="163"/>
        <v>0</v>
      </c>
      <c r="CQ55" s="41">
        <f t="shared" si="163"/>
        <v>0</v>
      </c>
      <c r="CR55" s="41">
        <f t="shared" si="163"/>
        <v>0</v>
      </c>
    </row>
    <row r="56" ht="14.25" customHeight="1">
      <c r="A56" s="15"/>
      <c r="B56" s="15"/>
      <c r="C56" s="15"/>
      <c r="D56" s="35"/>
      <c r="E56" s="36"/>
      <c r="F56" s="36"/>
      <c r="G56" s="38"/>
      <c r="H56" s="38"/>
      <c r="I56" s="15"/>
      <c r="J56" s="15"/>
      <c r="K56" s="15"/>
      <c r="L56" s="15"/>
      <c r="M56" s="15"/>
      <c r="O56" s="39">
        <f t="shared" si="8"/>
        <v>1</v>
      </c>
      <c r="P56" s="21">
        <f t="shared" si="9"/>
        <v>1</v>
      </c>
      <c r="Q56" s="21">
        <f t="shared" si="10"/>
        <v>1</v>
      </c>
      <c r="R56" s="39">
        <f t="shared" si="11"/>
        <v>0</v>
      </c>
      <c r="S56" s="40" t="str">
        <f t="shared" si="12"/>
        <v>OK</v>
      </c>
      <c r="T56" s="41"/>
      <c r="U56" s="41">
        <f t="shared" ref="U56:AN56" si="164">IF($J56=0,0,IF($Q56=U$4,($L56-T$4)/U$3*MAX((MIN(U$4,$K56)-MAX(T$4,$J56-1))/$O56*$F56,0),IF(AND($Q56&gt;31,$Q56&lt;U$4),0,MAX((MIN(U$4,$K56)-MAX(T$4,$J56-1))/$O56*$F56,0))))</f>
        <v>0</v>
      </c>
      <c r="V56" s="41">
        <f t="shared" si="164"/>
        <v>0</v>
      </c>
      <c r="W56" s="41">
        <f t="shared" si="164"/>
        <v>0</v>
      </c>
      <c r="X56" s="41">
        <f t="shared" si="164"/>
        <v>0</v>
      </c>
      <c r="Y56" s="41">
        <f t="shared" si="164"/>
        <v>0</v>
      </c>
      <c r="Z56" s="41">
        <f t="shared" si="164"/>
        <v>0</v>
      </c>
      <c r="AA56" s="41">
        <f t="shared" si="164"/>
        <v>0</v>
      </c>
      <c r="AB56" s="41">
        <f t="shared" si="164"/>
        <v>0</v>
      </c>
      <c r="AC56" s="41">
        <f t="shared" si="164"/>
        <v>0</v>
      </c>
      <c r="AD56" s="41">
        <f t="shared" si="164"/>
        <v>0</v>
      </c>
      <c r="AE56" s="41">
        <f t="shared" si="164"/>
        <v>0</v>
      </c>
      <c r="AF56" s="41">
        <f t="shared" si="164"/>
        <v>0</v>
      </c>
      <c r="AG56" s="41">
        <f t="shared" si="164"/>
        <v>0</v>
      </c>
      <c r="AH56" s="41">
        <f t="shared" si="164"/>
        <v>0</v>
      </c>
      <c r="AI56" s="41">
        <f t="shared" si="164"/>
        <v>0</v>
      </c>
      <c r="AJ56" s="41">
        <f t="shared" si="164"/>
        <v>0</v>
      </c>
      <c r="AK56" s="41">
        <f t="shared" si="164"/>
        <v>0</v>
      </c>
      <c r="AL56" s="41">
        <f t="shared" si="164"/>
        <v>0</v>
      </c>
      <c r="AM56" s="41">
        <f t="shared" si="164"/>
        <v>0</v>
      </c>
      <c r="AN56" s="41">
        <f t="shared" si="164"/>
        <v>0</v>
      </c>
      <c r="AO56" s="41">
        <f t="shared" ref="AO56:BE56" si="165">IF($J56=0,0,IF($Q56=AO$4,_xludf.DAYS($L56,AN$4)/AO$3*MAX((MIN(AO$4,$K56)-MAX(AN$4,$J56-1))/$O56*$F56,0),IF(AND($Q56&gt;31,$Q56&lt;AO$4),0,MAX((MIN(AO$4,$K56)-MAX(AN$4,$J56-1))/$O56*$F56,0))))</f>
        <v>0</v>
      </c>
      <c r="AP56" s="41">
        <f t="shared" si="165"/>
        <v>0</v>
      </c>
      <c r="AQ56" s="41">
        <f t="shared" si="165"/>
        <v>0</v>
      </c>
      <c r="AR56" s="41">
        <f t="shared" si="165"/>
        <v>0</v>
      </c>
      <c r="AS56" s="41">
        <f t="shared" si="165"/>
        <v>0</v>
      </c>
      <c r="AT56" s="41">
        <f t="shared" si="165"/>
        <v>0</v>
      </c>
      <c r="AU56" s="41">
        <f t="shared" si="165"/>
        <v>0</v>
      </c>
      <c r="AV56" s="41">
        <f t="shared" si="165"/>
        <v>0</v>
      </c>
      <c r="AW56" s="41">
        <f t="shared" si="165"/>
        <v>0</v>
      </c>
      <c r="AX56" s="41">
        <f t="shared" si="165"/>
        <v>0</v>
      </c>
      <c r="AY56" s="41">
        <f t="shared" si="165"/>
        <v>0</v>
      </c>
      <c r="AZ56" s="41">
        <f t="shared" si="165"/>
        <v>0</v>
      </c>
      <c r="BA56" s="41">
        <f t="shared" si="165"/>
        <v>0</v>
      </c>
      <c r="BB56" s="41">
        <f t="shared" si="165"/>
        <v>0</v>
      </c>
      <c r="BC56" s="41">
        <f t="shared" si="165"/>
        <v>0</v>
      </c>
      <c r="BD56" s="41">
        <f t="shared" si="165"/>
        <v>0</v>
      </c>
      <c r="BE56" s="41">
        <f t="shared" si="165"/>
        <v>0</v>
      </c>
      <c r="BG56" s="41"/>
      <c r="BH56" s="41">
        <f t="shared" si="15"/>
        <v>0</v>
      </c>
      <c r="BI56" s="41">
        <f t="shared" ref="BI56:CR56" si="166">IF($P56=BI$4,$E56,0)-V56+BH56</f>
        <v>0</v>
      </c>
      <c r="BJ56" s="41">
        <f t="shared" si="166"/>
        <v>0</v>
      </c>
      <c r="BK56" s="41">
        <f t="shared" si="166"/>
        <v>0</v>
      </c>
      <c r="BL56" s="41">
        <f t="shared" si="166"/>
        <v>0</v>
      </c>
      <c r="BM56" s="41">
        <f t="shared" si="166"/>
        <v>0</v>
      </c>
      <c r="BN56" s="41">
        <f t="shared" si="166"/>
        <v>0</v>
      </c>
      <c r="BO56" s="41">
        <f t="shared" si="166"/>
        <v>0</v>
      </c>
      <c r="BP56" s="41">
        <f t="shared" si="166"/>
        <v>0</v>
      </c>
      <c r="BQ56" s="41">
        <f t="shared" si="166"/>
        <v>0</v>
      </c>
      <c r="BR56" s="41">
        <f t="shared" si="166"/>
        <v>0</v>
      </c>
      <c r="BS56" s="41">
        <f t="shared" si="166"/>
        <v>0</v>
      </c>
      <c r="BT56" s="41">
        <f t="shared" si="166"/>
        <v>0</v>
      </c>
      <c r="BU56" s="41">
        <f t="shared" si="166"/>
        <v>0</v>
      </c>
      <c r="BV56" s="41">
        <f t="shared" si="166"/>
        <v>0</v>
      </c>
      <c r="BW56" s="41">
        <f t="shared" si="166"/>
        <v>0</v>
      </c>
      <c r="BX56" s="41">
        <f t="shared" si="166"/>
        <v>0</v>
      </c>
      <c r="BY56" s="41">
        <f t="shared" si="166"/>
        <v>0</v>
      </c>
      <c r="BZ56" s="41">
        <f t="shared" si="166"/>
        <v>0</v>
      </c>
      <c r="CA56" s="41">
        <f t="shared" si="166"/>
        <v>0</v>
      </c>
      <c r="CB56" s="41">
        <f t="shared" si="166"/>
        <v>0</v>
      </c>
      <c r="CC56" s="41">
        <f t="shared" si="166"/>
        <v>0</v>
      </c>
      <c r="CD56" s="41">
        <f t="shared" si="166"/>
        <v>0</v>
      </c>
      <c r="CE56" s="41">
        <f t="shared" si="166"/>
        <v>0</v>
      </c>
      <c r="CF56" s="41">
        <f t="shared" si="166"/>
        <v>0</v>
      </c>
      <c r="CG56" s="41">
        <f t="shared" si="166"/>
        <v>0</v>
      </c>
      <c r="CH56" s="41">
        <f t="shared" si="166"/>
        <v>0</v>
      </c>
      <c r="CI56" s="41">
        <f t="shared" si="166"/>
        <v>0</v>
      </c>
      <c r="CJ56" s="41">
        <f t="shared" si="166"/>
        <v>0</v>
      </c>
      <c r="CK56" s="41">
        <f t="shared" si="166"/>
        <v>0</v>
      </c>
      <c r="CL56" s="41">
        <f t="shared" si="166"/>
        <v>0</v>
      </c>
      <c r="CM56" s="41">
        <f t="shared" si="166"/>
        <v>0</v>
      </c>
      <c r="CN56" s="41">
        <f t="shared" si="166"/>
        <v>0</v>
      </c>
      <c r="CO56" s="41">
        <f t="shared" si="166"/>
        <v>0</v>
      </c>
      <c r="CP56" s="41">
        <f t="shared" si="166"/>
        <v>0</v>
      </c>
      <c r="CQ56" s="41">
        <f t="shared" si="166"/>
        <v>0</v>
      </c>
      <c r="CR56" s="41">
        <f t="shared" si="166"/>
        <v>0</v>
      </c>
    </row>
    <row r="57" ht="14.25" customHeight="1">
      <c r="E57" s="19"/>
    </row>
    <row r="58" ht="14.25" customHeight="1">
      <c r="E58" s="19"/>
      <c r="S58" s="46" t="s">
        <v>60</v>
      </c>
      <c r="U58" s="34">
        <f t="shared" ref="U58:BE58" si="167">U4</f>
        <v>43496</v>
      </c>
      <c r="V58" s="34">
        <f t="shared" si="167"/>
        <v>43524</v>
      </c>
      <c r="W58" s="34">
        <f t="shared" si="167"/>
        <v>43555</v>
      </c>
      <c r="X58" s="34">
        <f t="shared" si="167"/>
        <v>43585</v>
      </c>
      <c r="Y58" s="34">
        <f t="shared" si="167"/>
        <v>43616</v>
      </c>
      <c r="Z58" s="34">
        <f t="shared" si="167"/>
        <v>43646</v>
      </c>
      <c r="AA58" s="34">
        <f t="shared" si="167"/>
        <v>43677</v>
      </c>
      <c r="AB58" s="34">
        <f t="shared" si="167"/>
        <v>43708</v>
      </c>
      <c r="AC58" s="34">
        <f t="shared" si="167"/>
        <v>43738</v>
      </c>
      <c r="AD58" s="34">
        <f t="shared" si="167"/>
        <v>43769</v>
      </c>
      <c r="AE58" s="34">
        <f t="shared" si="167"/>
        <v>43799</v>
      </c>
      <c r="AF58" s="34">
        <f t="shared" si="167"/>
        <v>43830</v>
      </c>
      <c r="AG58" s="34">
        <f t="shared" si="167"/>
        <v>43861</v>
      </c>
      <c r="AH58" s="34">
        <f t="shared" si="167"/>
        <v>43890</v>
      </c>
      <c r="AI58" s="34">
        <f t="shared" si="167"/>
        <v>43921</v>
      </c>
      <c r="AJ58" s="34">
        <f t="shared" si="167"/>
        <v>43951</v>
      </c>
      <c r="AK58" s="34">
        <f t="shared" si="167"/>
        <v>43982</v>
      </c>
      <c r="AL58" s="34">
        <f t="shared" si="167"/>
        <v>44012</v>
      </c>
      <c r="AM58" s="34">
        <f t="shared" si="167"/>
        <v>44043</v>
      </c>
      <c r="AN58" s="34">
        <f t="shared" si="167"/>
        <v>44074</v>
      </c>
      <c r="AO58" s="34">
        <f t="shared" si="167"/>
        <v>44104</v>
      </c>
      <c r="AP58" s="34">
        <f t="shared" si="167"/>
        <v>44135</v>
      </c>
      <c r="AQ58" s="34">
        <f t="shared" si="167"/>
        <v>44165</v>
      </c>
      <c r="AR58" s="34">
        <f t="shared" si="167"/>
        <v>44196</v>
      </c>
      <c r="AS58" s="34">
        <f t="shared" si="167"/>
        <v>44227</v>
      </c>
      <c r="AT58" s="34">
        <f t="shared" si="167"/>
        <v>44255</v>
      </c>
      <c r="AU58" s="34">
        <f t="shared" si="167"/>
        <v>44286</v>
      </c>
      <c r="AV58" s="34">
        <f t="shared" si="167"/>
        <v>44316</v>
      </c>
      <c r="AW58" s="34">
        <f t="shared" si="167"/>
        <v>44347</v>
      </c>
      <c r="AX58" s="34">
        <f t="shared" si="167"/>
        <v>44377</v>
      </c>
      <c r="AY58" s="34">
        <f t="shared" si="167"/>
        <v>44408</v>
      </c>
      <c r="AZ58" s="34">
        <f t="shared" si="167"/>
        <v>44439</v>
      </c>
      <c r="BA58" s="34">
        <f t="shared" si="167"/>
        <v>44469</v>
      </c>
      <c r="BB58" s="34">
        <f t="shared" si="167"/>
        <v>44500</v>
      </c>
      <c r="BC58" s="34">
        <f t="shared" si="167"/>
        <v>44530</v>
      </c>
      <c r="BD58" s="34">
        <f t="shared" si="167"/>
        <v>44561</v>
      </c>
      <c r="BE58" s="34">
        <f t="shared" si="167"/>
        <v>44592</v>
      </c>
      <c r="BG58" s="46" t="s">
        <v>39</v>
      </c>
    </row>
    <row r="59" ht="14.25" customHeight="1">
      <c r="E59" s="19"/>
      <c r="S59" s="3" t="s">
        <v>61</v>
      </c>
      <c r="U59" s="18">
        <f t="shared" ref="U59:BE59" si="168">SUMIF($D$5:$D$56,$S59,U$5:U$56)</f>
        <v>0</v>
      </c>
      <c r="V59" s="18">
        <f t="shared" si="168"/>
        <v>0</v>
      </c>
      <c r="W59" s="18">
        <f t="shared" si="168"/>
        <v>0</v>
      </c>
      <c r="X59" s="18">
        <f t="shared" si="168"/>
        <v>0</v>
      </c>
      <c r="Y59" s="18">
        <f t="shared" si="168"/>
        <v>0</v>
      </c>
      <c r="Z59" s="18">
        <f t="shared" si="168"/>
        <v>0</v>
      </c>
      <c r="AA59" s="18">
        <f t="shared" si="168"/>
        <v>0</v>
      </c>
      <c r="AB59" s="18">
        <f t="shared" si="168"/>
        <v>0</v>
      </c>
      <c r="AC59" s="18">
        <f t="shared" si="168"/>
        <v>0</v>
      </c>
      <c r="AD59" s="18">
        <f t="shared" si="168"/>
        <v>0</v>
      </c>
      <c r="AE59" s="18">
        <f t="shared" si="168"/>
        <v>0</v>
      </c>
      <c r="AF59" s="18">
        <f t="shared" si="168"/>
        <v>0</v>
      </c>
      <c r="AG59" s="18">
        <f t="shared" si="168"/>
        <v>0</v>
      </c>
      <c r="AH59" s="18">
        <f t="shared" si="168"/>
        <v>0</v>
      </c>
      <c r="AI59" s="18">
        <f t="shared" si="168"/>
        <v>0</v>
      </c>
      <c r="AJ59" s="18">
        <f t="shared" si="168"/>
        <v>0</v>
      </c>
      <c r="AK59" s="18">
        <f t="shared" si="168"/>
        <v>0</v>
      </c>
      <c r="AL59" s="18">
        <f t="shared" si="168"/>
        <v>0</v>
      </c>
      <c r="AM59" s="18">
        <f t="shared" si="168"/>
        <v>0</v>
      </c>
      <c r="AN59" s="18">
        <f t="shared" si="168"/>
        <v>0</v>
      </c>
      <c r="AO59" s="18">
        <f t="shared" si="168"/>
        <v>0</v>
      </c>
      <c r="AP59" s="18">
        <f t="shared" si="168"/>
        <v>0</v>
      </c>
      <c r="AQ59" s="18">
        <f t="shared" si="168"/>
        <v>0</v>
      </c>
      <c r="AR59" s="18">
        <f t="shared" si="168"/>
        <v>0</v>
      </c>
      <c r="AS59" s="18">
        <f t="shared" si="168"/>
        <v>0</v>
      </c>
      <c r="AT59" s="18">
        <f t="shared" si="168"/>
        <v>0</v>
      </c>
      <c r="AU59" s="18">
        <f t="shared" si="168"/>
        <v>0</v>
      </c>
      <c r="AV59" s="18">
        <f t="shared" si="168"/>
        <v>0</v>
      </c>
      <c r="AW59" s="18">
        <f t="shared" si="168"/>
        <v>0</v>
      </c>
      <c r="AX59" s="18">
        <f t="shared" si="168"/>
        <v>0</v>
      </c>
      <c r="AY59" s="18">
        <f t="shared" si="168"/>
        <v>0</v>
      </c>
      <c r="AZ59" s="18">
        <f t="shared" si="168"/>
        <v>0</v>
      </c>
      <c r="BA59" s="18">
        <f t="shared" si="168"/>
        <v>0</v>
      </c>
      <c r="BB59" s="18">
        <f t="shared" si="168"/>
        <v>0</v>
      </c>
      <c r="BC59" s="18">
        <f t="shared" si="168"/>
        <v>0</v>
      </c>
      <c r="BD59" s="18">
        <f t="shared" si="168"/>
        <v>0</v>
      </c>
      <c r="BE59" s="18">
        <f t="shared" si="168"/>
        <v>0</v>
      </c>
      <c r="BG59" s="3" t="s">
        <v>61</v>
      </c>
      <c r="BH59" s="18">
        <f t="shared" ref="BH59:CR59" si="169">SUMIF($D$5:$D$56,$S59,BH$5:BH$56)</f>
        <v>0</v>
      </c>
      <c r="BI59" s="18">
        <f t="shared" si="169"/>
        <v>0</v>
      </c>
      <c r="BJ59" s="18">
        <f t="shared" si="169"/>
        <v>0</v>
      </c>
      <c r="BK59" s="18">
        <f t="shared" si="169"/>
        <v>0</v>
      </c>
      <c r="BL59" s="18">
        <f t="shared" si="169"/>
        <v>0</v>
      </c>
      <c r="BM59" s="18">
        <f t="shared" si="169"/>
        <v>0</v>
      </c>
      <c r="BN59" s="18">
        <f t="shared" si="169"/>
        <v>0</v>
      </c>
      <c r="BO59" s="18">
        <f t="shared" si="169"/>
        <v>0</v>
      </c>
      <c r="BP59" s="18">
        <f t="shared" si="169"/>
        <v>0</v>
      </c>
      <c r="BQ59" s="18">
        <f t="shared" si="169"/>
        <v>0</v>
      </c>
      <c r="BR59" s="18">
        <f t="shared" si="169"/>
        <v>0</v>
      </c>
      <c r="BS59" s="18">
        <f t="shared" si="169"/>
        <v>0</v>
      </c>
      <c r="BT59" s="18">
        <f t="shared" si="169"/>
        <v>0</v>
      </c>
      <c r="BU59" s="18">
        <f t="shared" si="169"/>
        <v>0</v>
      </c>
      <c r="BV59" s="18">
        <f t="shared" si="169"/>
        <v>0</v>
      </c>
      <c r="BW59" s="18">
        <f t="shared" si="169"/>
        <v>0</v>
      </c>
      <c r="BX59" s="18">
        <f t="shared" si="169"/>
        <v>0</v>
      </c>
      <c r="BY59" s="18">
        <f t="shared" si="169"/>
        <v>0</v>
      </c>
      <c r="BZ59" s="18">
        <f t="shared" si="169"/>
        <v>0</v>
      </c>
      <c r="CA59" s="18">
        <f t="shared" si="169"/>
        <v>0</v>
      </c>
      <c r="CB59" s="18">
        <f t="shared" si="169"/>
        <v>0</v>
      </c>
      <c r="CC59" s="18">
        <f t="shared" si="169"/>
        <v>0</v>
      </c>
      <c r="CD59" s="18">
        <f t="shared" si="169"/>
        <v>0</v>
      </c>
      <c r="CE59" s="18">
        <f t="shared" si="169"/>
        <v>0</v>
      </c>
      <c r="CF59" s="18">
        <f t="shared" si="169"/>
        <v>0</v>
      </c>
      <c r="CG59" s="18">
        <f t="shared" si="169"/>
        <v>0</v>
      </c>
      <c r="CH59" s="18">
        <f t="shared" si="169"/>
        <v>0</v>
      </c>
      <c r="CI59" s="18">
        <f t="shared" si="169"/>
        <v>0</v>
      </c>
      <c r="CJ59" s="18">
        <f t="shared" si="169"/>
        <v>0</v>
      </c>
      <c r="CK59" s="18">
        <f t="shared" si="169"/>
        <v>0</v>
      </c>
      <c r="CL59" s="18">
        <f t="shared" si="169"/>
        <v>0</v>
      </c>
      <c r="CM59" s="18">
        <f t="shared" si="169"/>
        <v>0</v>
      </c>
      <c r="CN59" s="18">
        <f t="shared" si="169"/>
        <v>0</v>
      </c>
      <c r="CO59" s="18">
        <f t="shared" si="169"/>
        <v>0</v>
      </c>
      <c r="CP59" s="18">
        <f t="shared" si="169"/>
        <v>0</v>
      </c>
      <c r="CQ59" s="18">
        <f t="shared" si="169"/>
        <v>0</v>
      </c>
      <c r="CR59" s="18">
        <f t="shared" si="169"/>
        <v>0</v>
      </c>
    </row>
    <row r="60" ht="14.25" customHeight="1">
      <c r="E60" s="19"/>
      <c r="S60" s="3" t="s">
        <v>56</v>
      </c>
      <c r="U60" s="18">
        <f t="shared" ref="U60:BE60" si="170">SUMIF($D$5:$D$56,$S60,U$5:U$56)</f>
        <v>0</v>
      </c>
      <c r="V60" s="18">
        <f t="shared" si="170"/>
        <v>0</v>
      </c>
      <c r="W60" s="18">
        <f t="shared" si="170"/>
        <v>0</v>
      </c>
      <c r="X60" s="18">
        <f t="shared" si="170"/>
        <v>0</v>
      </c>
      <c r="Y60" s="18">
        <f t="shared" si="170"/>
        <v>0</v>
      </c>
      <c r="Z60" s="18">
        <f t="shared" si="170"/>
        <v>0</v>
      </c>
      <c r="AA60" s="18">
        <f t="shared" si="170"/>
        <v>0</v>
      </c>
      <c r="AB60" s="18">
        <f t="shared" si="170"/>
        <v>4234.972678</v>
      </c>
      <c r="AC60" s="18">
        <f t="shared" si="170"/>
        <v>4098.360656</v>
      </c>
      <c r="AD60" s="18">
        <f t="shared" si="170"/>
        <v>4571.929199</v>
      </c>
      <c r="AE60" s="18">
        <f t="shared" si="170"/>
        <v>4424.447612</v>
      </c>
      <c r="AF60" s="18">
        <f t="shared" si="170"/>
        <v>4571.929199</v>
      </c>
      <c r="AG60" s="18">
        <f t="shared" si="170"/>
        <v>4234.972678</v>
      </c>
      <c r="AH60" s="18">
        <f t="shared" si="170"/>
        <v>3961.748634</v>
      </c>
      <c r="AI60" s="18">
        <f t="shared" si="170"/>
        <v>4234.972678</v>
      </c>
      <c r="AJ60" s="18">
        <f t="shared" si="170"/>
        <v>4098.360656</v>
      </c>
      <c r="AK60" s="18">
        <f t="shared" si="170"/>
        <v>4234.972678</v>
      </c>
      <c r="AL60" s="18">
        <f t="shared" si="170"/>
        <v>4098.360656</v>
      </c>
      <c r="AM60" s="18">
        <f t="shared" si="170"/>
        <v>4234.972678</v>
      </c>
      <c r="AN60" s="18">
        <f t="shared" si="170"/>
        <v>0</v>
      </c>
      <c r="AO60" s="18">
        <f t="shared" si="170"/>
        <v>0</v>
      </c>
      <c r="AP60" s="18">
        <f t="shared" si="170"/>
        <v>0</v>
      </c>
      <c r="AQ60" s="18">
        <f t="shared" si="170"/>
        <v>0</v>
      </c>
      <c r="AR60" s="18">
        <f t="shared" si="170"/>
        <v>0</v>
      </c>
      <c r="AS60" s="18">
        <f t="shared" si="170"/>
        <v>0</v>
      </c>
      <c r="AT60" s="18">
        <f t="shared" si="170"/>
        <v>0</v>
      </c>
      <c r="AU60" s="18">
        <f t="shared" si="170"/>
        <v>0</v>
      </c>
      <c r="AV60" s="18">
        <f t="shared" si="170"/>
        <v>0</v>
      </c>
      <c r="AW60" s="18">
        <f t="shared" si="170"/>
        <v>0</v>
      </c>
      <c r="AX60" s="18">
        <f t="shared" si="170"/>
        <v>0</v>
      </c>
      <c r="AY60" s="18">
        <f t="shared" si="170"/>
        <v>0</v>
      </c>
      <c r="AZ60" s="18">
        <f t="shared" si="170"/>
        <v>0</v>
      </c>
      <c r="BA60" s="18">
        <f t="shared" si="170"/>
        <v>0</v>
      </c>
      <c r="BB60" s="18">
        <f t="shared" si="170"/>
        <v>0</v>
      </c>
      <c r="BC60" s="18">
        <f t="shared" si="170"/>
        <v>0</v>
      </c>
      <c r="BD60" s="18">
        <f t="shared" si="170"/>
        <v>0</v>
      </c>
      <c r="BE60" s="18">
        <f t="shared" si="170"/>
        <v>0</v>
      </c>
      <c r="BG60" s="3" t="s">
        <v>56</v>
      </c>
      <c r="BH60" s="47">
        <f t="shared" ref="BH60:CR60" si="171">SUMIF($D$5:$D$56,$S60,BH$5:BH$56)</f>
        <v>0</v>
      </c>
      <c r="BI60" s="47">
        <f t="shared" si="171"/>
        <v>0</v>
      </c>
      <c r="BJ60" s="47">
        <f t="shared" si="171"/>
        <v>0</v>
      </c>
      <c r="BK60" s="47">
        <f t="shared" si="171"/>
        <v>0</v>
      </c>
      <c r="BL60" s="47">
        <f t="shared" si="171"/>
        <v>0</v>
      </c>
      <c r="BM60" s="47">
        <f t="shared" si="171"/>
        <v>0</v>
      </c>
      <c r="BN60" s="47">
        <f t="shared" si="171"/>
        <v>0</v>
      </c>
      <c r="BO60" s="47">
        <f t="shared" si="171"/>
        <v>46765.02732</v>
      </c>
      <c r="BP60" s="47">
        <f t="shared" si="171"/>
        <v>42666.66667</v>
      </c>
      <c r="BQ60" s="47">
        <f t="shared" si="171"/>
        <v>38094.73747</v>
      </c>
      <c r="BR60" s="47">
        <f t="shared" si="171"/>
        <v>33670.28986</v>
      </c>
      <c r="BS60" s="47">
        <f t="shared" si="171"/>
        <v>29098.36066</v>
      </c>
      <c r="BT60" s="47">
        <f t="shared" si="171"/>
        <v>24863.38798</v>
      </c>
      <c r="BU60" s="47">
        <f t="shared" si="171"/>
        <v>20901.63934</v>
      </c>
      <c r="BV60" s="47">
        <f t="shared" si="171"/>
        <v>16666.66667</v>
      </c>
      <c r="BW60" s="47">
        <f t="shared" si="171"/>
        <v>12568.30601</v>
      </c>
      <c r="BX60" s="47">
        <f t="shared" si="171"/>
        <v>8333.333333</v>
      </c>
      <c r="BY60" s="47">
        <f t="shared" si="171"/>
        <v>4234.972678</v>
      </c>
      <c r="BZ60" s="47">
        <f t="shared" si="171"/>
        <v>0</v>
      </c>
      <c r="CA60" s="47">
        <f t="shared" si="171"/>
        <v>0</v>
      </c>
      <c r="CB60" s="47">
        <f t="shared" si="171"/>
        <v>0</v>
      </c>
      <c r="CC60" s="47">
        <f t="shared" si="171"/>
        <v>0</v>
      </c>
      <c r="CD60" s="47">
        <f t="shared" si="171"/>
        <v>0</v>
      </c>
      <c r="CE60" s="47">
        <f t="shared" si="171"/>
        <v>0</v>
      </c>
      <c r="CF60" s="47">
        <f t="shared" si="171"/>
        <v>0</v>
      </c>
      <c r="CG60" s="47">
        <f t="shared" si="171"/>
        <v>0</v>
      </c>
      <c r="CH60" s="47">
        <f t="shared" si="171"/>
        <v>0</v>
      </c>
      <c r="CI60" s="47">
        <f t="shared" si="171"/>
        <v>0</v>
      </c>
      <c r="CJ60" s="47">
        <f t="shared" si="171"/>
        <v>0</v>
      </c>
      <c r="CK60" s="47">
        <f t="shared" si="171"/>
        <v>0</v>
      </c>
      <c r="CL60" s="47">
        <f t="shared" si="171"/>
        <v>0</v>
      </c>
      <c r="CM60" s="47">
        <f t="shared" si="171"/>
        <v>0</v>
      </c>
      <c r="CN60" s="47">
        <f t="shared" si="171"/>
        <v>0</v>
      </c>
      <c r="CO60" s="47">
        <f t="shared" si="171"/>
        <v>0</v>
      </c>
      <c r="CP60" s="47">
        <f t="shared" si="171"/>
        <v>0</v>
      </c>
      <c r="CQ60" s="47">
        <f t="shared" si="171"/>
        <v>0</v>
      </c>
      <c r="CR60" s="47">
        <f t="shared" si="171"/>
        <v>0</v>
      </c>
    </row>
    <row r="61" ht="14.25" customHeight="1">
      <c r="E61" s="19"/>
      <c r="S61" s="35" t="s">
        <v>62</v>
      </c>
      <c r="U61" s="18">
        <f t="shared" ref="U61:BE61" si="172">SUMIF($D$5:$D$56,$S61,U$5:U$56)</f>
        <v>0</v>
      </c>
      <c r="V61" s="18">
        <f t="shared" si="172"/>
        <v>0</v>
      </c>
      <c r="W61" s="18">
        <f t="shared" si="172"/>
        <v>0</v>
      </c>
      <c r="X61" s="18">
        <f t="shared" si="172"/>
        <v>0</v>
      </c>
      <c r="Y61" s="18">
        <f t="shared" si="172"/>
        <v>0</v>
      </c>
      <c r="Z61" s="18">
        <f t="shared" si="172"/>
        <v>0</v>
      </c>
      <c r="AA61" s="18">
        <f t="shared" si="172"/>
        <v>0</v>
      </c>
      <c r="AB61" s="18">
        <f t="shared" si="172"/>
        <v>0</v>
      </c>
      <c r="AC61" s="18">
        <f t="shared" si="172"/>
        <v>0</v>
      </c>
      <c r="AD61" s="18">
        <f t="shared" si="172"/>
        <v>0</v>
      </c>
      <c r="AE61" s="18">
        <f t="shared" si="172"/>
        <v>0</v>
      </c>
      <c r="AF61" s="18">
        <f t="shared" si="172"/>
        <v>0</v>
      </c>
      <c r="AG61" s="18">
        <f t="shared" si="172"/>
        <v>0</v>
      </c>
      <c r="AH61" s="18">
        <f t="shared" si="172"/>
        <v>0</v>
      </c>
      <c r="AI61" s="18">
        <f t="shared" si="172"/>
        <v>0</v>
      </c>
      <c r="AJ61" s="18">
        <f t="shared" si="172"/>
        <v>0</v>
      </c>
      <c r="AK61" s="18">
        <f t="shared" si="172"/>
        <v>0</v>
      </c>
      <c r="AL61" s="18">
        <f t="shared" si="172"/>
        <v>0</v>
      </c>
      <c r="AM61" s="18">
        <f t="shared" si="172"/>
        <v>0</v>
      </c>
      <c r="AN61" s="18">
        <f t="shared" si="172"/>
        <v>0</v>
      </c>
      <c r="AO61" s="18">
        <f t="shared" si="172"/>
        <v>0</v>
      </c>
      <c r="AP61" s="18">
        <f t="shared" si="172"/>
        <v>0</v>
      </c>
      <c r="AQ61" s="18">
        <f t="shared" si="172"/>
        <v>0</v>
      </c>
      <c r="AR61" s="18">
        <f t="shared" si="172"/>
        <v>0</v>
      </c>
      <c r="AS61" s="18">
        <f t="shared" si="172"/>
        <v>0</v>
      </c>
      <c r="AT61" s="18">
        <f t="shared" si="172"/>
        <v>0</v>
      </c>
      <c r="AU61" s="18">
        <f t="shared" si="172"/>
        <v>0</v>
      </c>
      <c r="AV61" s="18">
        <f t="shared" si="172"/>
        <v>0</v>
      </c>
      <c r="AW61" s="18">
        <f t="shared" si="172"/>
        <v>0</v>
      </c>
      <c r="AX61" s="18">
        <f t="shared" si="172"/>
        <v>0</v>
      </c>
      <c r="AY61" s="18">
        <f t="shared" si="172"/>
        <v>0</v>
      </c>
      <c r="AZ61" s="18">
        <f t="shared" si="172"/>
        <v>0</v>
      </c>
      <c r="BA61" s="18">
        <f t="shared" si="172"/>
        <v>0</v>
      </c>
      <c r="BB61" s="18">
        <f t="shared" si="172"/>
        <v>0</v>
      </c>
      <c r="BC61" s="18">
        <f t="shared" si="172"/>
        <v>0</v>
      </c>
      <c r="BD61" s="18">
        <f t="shared" si="172"/>
        <v>0</v>
      </c>
      <c r="BE61" s="18">
        <f t="shared" si="172"/>
        <v>0</v>
      </c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</row>
    <row r="62" ht="14.25" customHeight="1">
      <c r="E62" s="19"/>
      <c r="S62" s="35" t="s">
        <v>63</v>
      </c>
      <c r="U62" s="47">
        <f t="shared" ref="U62:BE62" si="173">SUMIF($D$5:$D$56,$S62,U$5:U$56)</f>
        <v>0</v>
      </c>
      <c r="V62" s="47">
        <f t="shared" si="173"/>
        <v>0</v>
      </c>
      <c r="W62" s="47">
        <f t="shared" si="173"/>
        <v>0</v>
      </c>
      <c r="X62" s="47">
        <f t="shared" si="173"/>
        <v>0</v>
      </c>
      <c r="Y62" s="47">
        <f t="shared" si="173"/>
        <v>0</v>
      </c>
      <c r="Z62" s="47">
        <f t="shared" si="173"/>
        <v>0</v>
      </c>
      <c r="AA62" s="47">
        <f t="shared" si="173"/>
        <v>0</v>
      </c>
      <c r="AB62" s="47">
        <f t="shared" si="173"/>
        <v>0</v>
      </c>
      <c r="AC62" s="47">
        <f t="shared" si="173"/>
        <v>0</v>
      </c>
      <c r="AD62" s="47">
        <f t="shared" si="173"/>
        <v>0</v>
      </c>
      <c r="AE62" s="47">
        <f t="shared" si="173"/>
        <v>0</v>
      </c>
      <c r="AF62" s="47">
        <f t="shared" si="173"/>
        <v>0</v>
      </c>
      <c r="AG62" s="47">
        <f t="shared" si="173"/>
        <v>0</v>
      </c>
      <c r="AH62" s="47">
        <f t="shared" si="173"/>
        <v>0</v>
      </c>
      <c r="AI62" s="47">
        <f t="shared" si="173"/>
        <v>0</v>
      </c>
      <c r="AJ62" s="47">
        <f t="shared" si="173"/>
        <v>0</v>
      </c>
      <c r="AK62" s="47">
        <f t="shared" si="173"/>
        <v>0</v>
      </c>
      <c r="AL62" s="47">
        <f t="shared" si="173"/>
        <v>0</v>
      </c>
      <c r="AM62" s="47">
        <f t="shared" si="173"/>
        <v>0</v>
      </c>
      <c r="AN62" s="47">
        <f t="shared" si="173"/>
        <v>0</v>
      </c>
      <c r="AO62" s="47">
        <f t="shared" si="173"/>
        <v>0</v>
      </c>
      <c r="AP62" s="47">
        <f t="shared" si="173"/>
        <v>0</v>
      </c>
      <c r="AQ62" s="47">
        <f t="shared" si="173"/>
        <v>0</v>
      </c>
      <c r="AR62" s="47">
        <f t="shared" si="173"/>
        <v>0</v>
      </c>
      <c r="AS62" s="47">
        <f t="shared" si="173"/>
        <v>0</v>
      </c>
      <c r="AT62" s="47">
        <f t="shared" si="173"/>
        <v>0</v>
      </c>
      <c r="AU62" s="47">
        <f t="shared" si="173"/>
        <v>0</v>
      </c>
      <c r="AV62" s="47">
        <f t="shared" si="173"/>
        <v>0</v>
      </c>
      <c r="AW62" s="47">
        <f t="shared" si="173"/>
        <v>0</v>
      </c>
      <c r="AX62" s="47">
        <f t="shared" si="173"/>
        <v>0</v>
      </c>
      <c r="AY62" s="47">
        <f t="shared" si="173"/>
        <v>0</v>
      </c>
      <c r="AZ62" s="47">
        <f t="shared" si="173"/>
        <v>0</v>
      </c>
      <c r="BA62" s="47">
        <f t="shared" si="173"/>
        <v>0</v>
      </c>
      <c r="BB62" s="47">
        <f t="shared" si="173"/>
        <v>0</v>
      </c>
      <c r="BC62" s="47">
        <f t="shared" si="173"/>
        <v>0</v>
      </c>
      <c r="BD62" s="47">
        <f t="shared" si="173"/>
        <v>0</v>
      </c>
      <c r="BE62" s="47">
        <f t="shared" si="173"/>
        <v>0</v>
      </c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</row>
    <row r="63" ht="14.25" customHeight="1">
      <c r="E63" s="19"/>
      <c r="S63" s="3" t="s">
        <v>64</v>
      </c>
      <c r="U63" s="18">
        <f t="shared" ref="U63:BE63" si="174">SUM(U5:U56)</f>
        <v>0</v>
      </c>
      <c r="V63" s="18">
        <f t="shared" si="174"/>
        <v>0</v>
      </c>
      <c r="W63" s="18">
        <f t="shared" si="174"/>
        <v>0</v>
      </c>
      <c r="X63" s="18">
        <f t="shared" si="174"/>
        <v>0</v>
      </c>
      <c r="Y63" s="18">
        <f t="shared" si="174"/>
        <v>0</v>
      </c>
      <c r="Z63" s="18">
        <f t="shared" si="174"/>
        <v>0</v>
      </c>
      <c r="AA63" s="18">
        <f t="shared" si="174"/>
        <v>0</v>
      </c>
      <c r="AB63" s="18">
        <f t="shared" si="174"/>
        <v>4234.972678</v>
      </c>
      <c r="AC63" s="18">
        <f t="shared" si="174"/>
        <v>4098.360656</v>
      </c>
      <c r="AD63" s="18">
        <f t="shared" si="174"/>
        <v>4571.929199</v>
      </c>
      <c r="AE63" s="18">
        <f t="shared" si="174"/>
        <v>4424.447612</v>
      </c>
      <c r="AF63" s="18">
        <f t="shared" si="174"/>
        <v>4571.929199</v>
      </c>
      <c r="AG63" s="18">
        <f t="shared" si="174"/>
        <v>4234.972678</v>
      </c>
      <c r="AH63" s="18">
        <f t="shared" si="174"/>
        <v>3961.748634</v>
      </c>
      <c r="AI63" s="18">
        <f t="shared" si="174"/>
        <v>4234.972678</v>
      </c>
      <c r="AJ63" s="18">
        <f t="shared" si="174"/>
        <v>4098.360656</v>
      </c>
      <c r="AK63" s="18">
        <f t="shared" si="174"/>
        <v>4234.972678</v>
      </c>
      <c r="AL63" s="18">
        <f t="shared" si="174"/>
        <v>4098.360656</v>
      </c>
      <c r="AM63" s="18">
        <f t="shared" si="174"/>
        <v>4234.972678</v>
      </c>
      <c r="AN63" s="18">
        <f t="shared" si="174"/>
        <v>0</v>
      </c>
      <c r="AO63" s="18">
        <f t="shared" si="174"/>
        <v>0</v>
      </c>
      <c r="AP63" s="18">
        <f t="shared" si="174"/>
        <v>0</v>
      </c>
      <c r="AQ63" s="18">
        <f t="shared" si="174"/>
        <v>0</v>
      </c>
      <c r="AR63" s="18">
        <f t="shared" si="174"/>
        <v>0</v>
      </c>
      <c r="AS63" s="18">
        <f t="shared" si="174"/>
        <v>0</v>
      </c>
      <c r="AT63" s="18">
        <f t="shared" si="174"/>
        <v>0</v>
      </c>
      <c r="AU63" s="18">
        <f t="shared" si="174"/>
        <v>0</v>
      </c>
      <c r="AV63" s="18">
        <f t="shared" si="174"/>
        <v>0</v>
      </c>
      <c r="AW63" s="18">
        <f t="shared" si="174"/>
        <v>0</v>
      </c>
      <c r="AX63" s="18">
        <f t="shared" si="174"/>
        <v>0</v>
      </c>
      <c r="AY63" s="18">
        <f t="shared" si="174"/>
        <v>0</v>
      </c>
      <c r="AZ63" s="18">
        <f t="shared" si="174"/>
        <v>0</v>
      </c>
      <c r="BA63" s="18">
        <f t="shared" si="174"/>
        <v>0</v>
      </c>
      <c r="BB63" s="18">
        <f t="shared" si="174"/>
        <v>0</v>
      </c>
      <c r="BC63" s="18">
        <f t="shared" si="174"/>
        <v>0</v>
      </c>
      <c r="BD63" s="18">
        <f t="shared" si="174"/>
        <v>0</v>
      </c>
      <c r="BE63" s="18">
        <f t="shared" si="174"/>
        <v>0</v>
      </c>
      <c r="BG63" s="3" t="s">
        <v>64</v>
      </c>
      <c r="BH63" s="18">
        <f t="shared" ref="BH63:CR63" si="175">SUM(BH5:BH56)</f>
        <v>0</v>
      </c>
      <c r="BI63" s="18">
        <f t="shared" si="175"/>
        <v>0</v>
      </c>
      <c r="BJ63" s="18">
        <f t="shared" si="175"/>
        <v>0</v>
      </c>
      <c r="BK63" s="18">
        <f t="shared" si="175"/>
        <v>0</v>
      </c>
      <c r="BL63" s="18">
        <f t="shared" si="175"/>
        <v>0</v>
      </c>
      <c r="BM63" s="18">
        <f t="shared" si="175"/>
        <v>0</v>
      </c>
      <c r="BN63" s="18">
        <f t="shared" si="175"/>
        <v>0</v>
      </c>
      <c r="BO63" s="18">
        <f t="shared" si="175"/>
        <v>46765.02732</v>
      </c>
      <c r="BP63" s="18">
        <f t="shared" si="175"/>
        <v>42666.66667</v>
      </c>
      <c r="BQ63" s="18">
        <f t="shared" si="175"/>
        <v>38094.73747</v>
      </c>
      <c r="BR63" s="18">
        <f t="shared" si="175"/>
        <v>33670.28986</v>
      </c>
      <c r="BS63" s="18">
        <f t="shared" si="175"/>
        <v>29098.36066</v>
      </c>
      <c r="BT63" s="18">
        <f t="shared" si="175"/>
        <v>24863.38798</v>
      </c>
      <c r="BU63" s="18">
        <f t="shared" si="175"/>
        <v>20901.63934</v>
      </c>
      <c r="BV63" s="18">
        <f t="shared" si="175"/>
        <v>16666.66667</v>
      </c>
      <c r="BW63" s="18">
        <f t="shared" si="175"/>
        <v>12568.30601</v>
      </c>
      <c r="BX63" s="18">
        <f t="shared" si="175"/>
        <v>8333.333333</v>
      </c>
      <c r="BY63" s="18">
        <f t="shared" si="175"/>
        <v>4234.972678</v>
      </c>
      <c r="BZ63" s="18">
        <f t="shared" si="175"/>
        <v>0</v>
      </c>
      <c r="CA63" s="18">
        <f t="shared" si="175"/>
        <v>0</v>
      </c>
      <c r="CB63" s="18">
        <f t="shared" si="175"/>
        <v>0</v>
      </c>
      <c r="CC63" s="18">
        <f t="shared" si="175"/>
        <v>0</v>
      </c>
      <c r="CD63" s="18">
        <f t="shared" si="175"/>
        <v>0</v>
      </c>
      <c r="CE63" s="18">
        <f t="shared" si="175"/>
        <v>0</v>
      </c>
      <c r="CF63" s="18">
        <f t="shared" si="175"/>
        <v>0</v>
      </c>
      <c r="CG63" s="18">
        <f t="shared" si="175"/>
        <v>0</v>
      </c>
      <c r="CH63" s="18">
        <f t="shared" si="175"/>
        <v>0</v>
      </c>
      <c r="CI63" s="18">
        <f t="shared" si="175"/>
        <v>0</v>
      </c>
      <c r="CJ63" s="18">
        <f t="shared" si="175"/>
        <v>0</v>
      </c>
      <c r="CK63" s="18">
        <f t="shared" si="175"/>
        <v>0</v>
      </c>
      <c r="CL63" s="18">
        <f t="shared" si="175"/>
        <v>0</v>
      </c>
      <c r="CM63" s="18">
        <f t="shared" si="175"/>
        <v>0</v>
      </c>
      <c r="CN63" s="18">
        <f t="shared" si="175"/>
        <v>0</v>
      </c>
      <c r="CO63" s="18">
        <f t="shared" si="175"/>
        <v>0</v>
      </c>
      <c r="CP63" s="18">
        <f t="shared" si="175"/>
        <v>0</v>
      </c>
      <c r="CQ63" s="18">
        <f t="shared" si="175"/>
        <v>0</v>
      </c>
      <c r="CR63" s="18">
        <f t="shared" si="175"/>
        <v>0</v>
      </c>
    </row>
    <row r="64" ht="14.25" customHeight="1">
      <c r="E64" s="19"/>
      <c r="S64" s="48" t="s">
        <v>65</v>
      </c>
      <c r="U64" s="49">
        <f t="shared" ref="U64:BE64" si="176">U59+U60+U61+U62-U63</f>
        <v>0</v>
      </c>
      <c r="V64" s="49">
        <f t="shared" si="176"/>
        <v>0</v>
      </c>
      <c r="W64" s="49">
        <f t="shared" si="176"/>
        <v>0</v>
      </c>
      <c r="X64" s="49">
        <f t="shared" si="176"/>
        <v>0</v>
      </c>
      <c r="Y64" s="49">
        <f t="shared" si="176"/>
        <v>0</v>
      </c>
      <c r="Z64" s="49">
        <f t="shared" si="176"/>
        <v>0</v>
      </c>
      <c r="AA64" s="49">
        <f t="shared" si="176"/>
        <v>0</v>
      </c>
      <c r="AB64" s="49">
        <f t="shared" si="176"/>
        <v>0</v>
      </c>
      <c r="AC64" s="49">
        <f t="shared" si="176"/>
        <v>0</v>
      </c>
      <c r="AD64" s="49">
        <f t="shared" si="176"/>
        <v>0</v>
      </c>
      <c r="AE64" s="49">
        <f t="shared" si="176"/>
        <v>0</v>
      </c>
      <c r="AF64" s="49">
        <f t="shared" si="176"/>
        <v>0</v>
      </c>
      <c r="AG64" s="49">
        <f t="shared" si="176"/>
        <v>0</v>
      </c>
      <c r="AH64" s="49">
        <f t="shared" si="176"/>
        <v>0</v>
      </c>
      <c r="AI64" s="49">
        <f t="shared" si="176"/>
        <v>0</v>
      </c>
      <c r="AJ64" s="49">
        <f t="shared" si="176"/>
        <v>0</v>
      </c>
      <c r="AK64" s="49">
        <f t="shared" si="176"/>
        <v>0</v>
      </c>
      <c r="AL64" s="49">
        <f t="shared" si="176"/>
        <v>0</v>
      </c>
      <c r="AM64" s="49">
        <f t="shared" si="176"/>
        <v>0</v>
      </c>
      <c r="AN64" s="49">
        <f t="shared" si="176"/>
        <v>0</v>
      </c>
      <c r="AO64" s="49">
        <f t="shared" si="176"/>
        <v>0</v>
      </c>
      <c r="AP64" s="49">
        <f t="shared" si="176"/>
        <v>0</v>
      </c>
      <c r="AQ64" s="49">
        <f t="shared" si="176"/>
        <v>0</v>
      </c>
      <c r="AR64" s="49">
        <f t="shared" si="176"/>
        <v>0</v>
      </c>
      <c r="AS64" s="49">
        <f t="shared" si="176"/>
        <v>0</v>
      </c>
      <c r="AT64" s="49">
        <f t="shared" si="176"/>
        <v>0</v>
      </c>
      <c r="AU64" s="49">
        <f t="shared" si="176"/>
        <v>0</v>
      </c>
      <c r="AV64" s="49">
        <f t="shared" si="176"/>
        <v>0</v>
      </c>
      <c r="AW64" s="49">
        <f t="shared" si="176"/>
        <v>0</v>
      </c>
      <c r="AX64" s="49">
        <f t="shared" si="176"/>
        <v>0</v>
      </c>
      <c r="AY64" s="49">
        <f t="shared" si="176"/>
        <v>0</v>
      </c>
      <c r="AZ64" s="49">
        <f t="shared" si="176"/>
        <v>0</v>
      </c>
      <c r="BA64" s="49">
        <f t="shared" si="176"/>
        <v>0</v>
      </c>
      <c r="BB64" s="49">
        <f t="shared" si="176"/>
        <v>0</v>
      </c>
      <c r="BC64" s="49">
        <f t="shared" si="176"/>
        <v>0</v>
      </c>
      <c r="BD64" s="49">
        <f t="shared" si="176"/>
        <v>0</v>
      </c>
      <c r="BE64" s="49">
        <f t="shared" si="176"/>
        <v>0</v>
      </c>
      <c r="BG64" s="48" t="s">
        <v>65</v>
      </c>
      <c r="BH64" s="49">
        <f t="shared" ref="BH64:CR64" si="177">BH59+BH60-BH63</f>
        <v>0</v>
      </c>
      <c r="BI64" s="49">
        <f t="shared" si="177"/>
        <v>0</v>
      </c>
      <c r="BJ64" s="49">
        <f t="shared" si="177"/>
        <v>0</v>
      </c>
      <c r="BK64" s="49">
        <f t="shared" si="177"/>
        <v>0</v>
      </c>
      <c r="BL64" s="49">
        <f t="shared" si="177"/>
        <v>0</v>
      </c>
      <c r="BM64" s="49">
        <f t="shared" si="177"/>
        <v>0</v>
      </c>
      <c r="BN64" s="49">
        <f t="shared" si="177"/>
        <v>0</v>
      </c>
      <c r="BO64" s="49">
        <f t="shared" si="177"/>
        <v>0</v>
      </c>
      <c r="BP64" s="49">
        <f t="shared" si="177"/>
        <v>0</v>
      </c>
      <c r="BQ64" s="49">
        <f t="shared" si="177"/>
        <v>0</v>
      </c>
      <c r="BR64" s="49">
        <f t="shared" si="177"/>
        <v>0</v>
      </c>
      <c r="BS64" s="49">
        <f t="shared" si="177"/>
        <v>0</v>
      </c>
      <c r="BT64" s="49">
        <f t="shared" si="177"/>
        <v>0</v>
      </c>
      <c r="BU64" s="49">
        <f t="shared" si="177"/>
        <v>0</v>
      </c>
      <c r="BV64" s="49">
        <f t="shared" si="177"/>
        <v>0</v>
      </c>
      <c r="BW64" s="49">
        <f t="shared" si="177"/>
        <v>0</v>
      </c>
      <c r="BX64" s="49">
        <f t="shared" si="177"/>
        <v>0</v>
      </c>
      <c r="BY64" s="49">
        <f t="shared" si="177"/>
        <v>0</v>
      </c>
      <c r="BZ64" s="49">
        <f t="shared" si="177"/>
        <v>0</v>
      </c>
      <c r="CA64" s="49">
        <f t="shared" si="177"/>
        <v>0</v>
      </c>
      <c r="CB64" s="49">
        <f t="shared" si="177"/>
        <v>0</v>
      </c>
      <c r="CC64" s="49">
        <f t="shared" si="177"/>
        <v>0</v>
      </c>
      <c r="CD64" s="49">
        <f t="shared" si="177"/>
        <v>0</v>
      </c>
      <c r="CE64" s="49">
        <f t="shared" si="177"/>
        <v>0</v>
      </c>
      <c r="CF64" s="49">
        <f t="shared" si="177"/>
        <v>0</v>
      </c>
      <c r="CG64" s="49">
        <f t="shared" si="177"/>
        <v>0</v>
      </c>
      <c r="CH64" s="49">
        <f t="shared" si="177"/>
        <v>0</v>
      </c>
      <c r="CI64" s="49">
        <f t="shared" si="177"/>
        <v>0</v>
      </c>
      <c r="CJ64" s="49">
        <f t="shared" si="177"/>
        <v>0</v>
      </c>
      <c r="CK64" s="49">
        <f t="shared" si="177"/>
        <v>0</v>
      </c>
      <c r="CL64" s="49">
        <f t="shared" si="177"/>
        <v>0</v>
      </c>
      <c r="CM64" s="49">
        <f t="shared" si="177"/>
        <v>0</v>
      </c>
      <c r="CN64" s="49">
        <f t="shared" si="177"/>
        <v>0</v>
      </c>
      <c r="CO64" s="49">
        <f t="shared" si="177"/>
        <v>0</v>
      </c>
      <c r="CP64" s="49">
        <f t="shared" si="177"/>
        <v>0</v>
      </c>
      <c r="CQ64" s="49">
        <f t="shared" si="177"/>
        <v>0</v>
      </c>
      <c r="CR64" s="49">
        <f t="shared" si="177"/>
        <v>0</v>
      </c>
    </row>
    <row r="65" ht="14.25" customHeight="1">
      <c r="E65" s="19"/>
      <c r="BM65" s="18">
        <f t="shared" ref="BM65:CR65" si="178">+BM63-Z70</f>
        <v>0</v>
      </c>
      <c r="BN65" s="18">
        <f t="shared" si="178"/>
        <v>0</v>
      </c>
      <c r="BO65" s="18">
        <f t="shared" si="178"/>
        <v>0</v>
      </c>
      <c r="BP65" s="18">
        <f t="shared" si="178"/>
        <v>0</v>
      </c>
      <c r="BQ65" s="18">
        <f t="shared" si="178"/>
        <v>0</v>
      </c>
      <c r="BR65" s="18">
        <f t="shared" si="178"/>
        <v>0</v>
      </c>
      <c r="BS65" s="18">
        <f t="shared" si="178"/>
        <v>0</v>
      </c>
      <c r="BT65" s="18">
        <f t="shared" si="178"/>
        <v>0</v>
      </c>
      <c r="BU65" s="18">
        <f t="shared" si="178"/>
        <v>0</v>
      </c>
      <c r="BV65" s="18">
        <f t="shared" si="178"/>
        <v>0</v>
      </c>
      <c r="BW65" s="18">
        <f t="shared" si="178"/>
        <v>0</v>
      </c>
      <c r="BX65" s="18">
        <f t="shared" si="178"/>
        <v>0</v>
      </c>
      <c r="BY65" s="18">
        <f t="shared" si="178"/>
        <v>0</v>
      </c>
      <c r="BZ65" s="18">
        <f t="shared" si="178"/>
        <v>0</v>
      </c>
      <c r="CA65" s="18">
        <f t="shared" si="178"/>
        <v>0</v>
      </c>
      <c r="CB65" s="18">
        <f t="shared" si="178"/>
        <v>0</v>
      </c>
      <c r="CC65" s="18">
        <f t="shared" si="178"/>
        <v>0</v>
      </c>
      <c r="CD65" s="18">
        <f t="shared" si="178"/>
        <v>0</v>
      </c>
      <c r="CE65" s="18">
        <f t="shared" si="178"/>
        <v>0</v>
      </c>
      <c r="CF65" s="18">
        <f t="shared" si="178"/>
        <v>0</v>
      </c>
      <c r="CG65" s="18">
        <f t="shared" si="178"/>
        <v>0</v>
      </c>
      <c r="CH65" s="18">
        <f t="shared" si="178"/>
        <v>0</v>
      </c>
      <c r="CI65" s="18">
        <f t="shared" si="178"/>
        <v>0</v>
      </c>
      <c r="CJ65" s="18">
        <f t="shared" si="178"/>
        <v>0</v>
      </c>
      <c r="CK65" s="18">
        <f t="shared" si="178"/>
        <v>0</v>
      </c>
      <c r="CL65" s="18">
        <f t="shared" si="178"/>
        <v>0</v>
      </c>
      <c r="CM65" s="18">
        <f t="shared" si="178"/>
        <v>0</v>
      </c>
      <c r="CN65" s="18">
        <f t="shared" si="178"/>
        <v>0</v>
      </c>
      <c r="CO65" s="18">
        <f t="shared" si="178"/>
        <v>0</v>
      </c>
      <c r="CP65" s="18">
        <f t="shared" si="178"/>
        <v>0</v>
      </c>
      <c r="CQ65" s="18">
        <f t="shared" si="178"/>
        <v>0</v>
      </c>
      <c r="CR65" s="18">
        <f t="shared" si="178"/>
        <v>0</v>
      </c>
    </row>
    <row r="66" ht="14.25" customHeight="1">
      <c r="E66" s="19"/>
      <c r="S66" s="46" t="s">
        <v>66</v>
      </c>
    </row>
    <row r="67" ht="14.25" customHeight="1">
      <c r="E67" s="19"/>
      <c r="S67" s="3" t="s">
        <v>67</v>
      </c>
      <c r="U67" s="18">
        <v>0.0</v>
      </c>
      <c r="V67" s="18">
        <f t="shared" ref="V67:BE67" si="179">U70</f>
        <v>0</v>
      </c>
      <c r="W67" s="18">
        <f t="shared" si="179"/>
        <v>0</v>
      </c>
      <c r="X67" s="18">
        <f t="shared" si="179"/>
        <v>0</v>
      </c>
      <c r="Y67" s="18">
        <f t="shared" si="179"/>
        <v>0</v>
      </c>
      <c r="Z67" s="18">
        <f t="shared" si="179"/>
        <v>0</v>
      </c>
      <c r="AA67" s="18">
        <f t="shared" si="179"/>
        <v>0</v>
      </c>
      <c r="AB67" s="18">
        <f t="shared" si="179"/>
        <v>0</v>
      </c>
      <c r="AC67" s="18">
        <f t="shared" si="179"/>
        <v>46765.02732</v>
      </c>
      <c r="AD67" s="18">
        <f t="shared" si="179"/>
        <v>42666.66667</v>
      </c>
      <c r="AE67" s="18">
        <f t="shared" si="179"/>
        <v>38094.73747</v>
      </c>
      <c r="AF67" s="18">
        <f t="shared" si="179"/>
        <v>33670.28986</v>
      </c>
      <c r="AG67" s="18">
        <f t="shared" si="179"/>
        <v>29098.36066</v>
      </c>
      <c r="AH67" s="18">
        <f t="shared" si="179"/>
        <v>24863.38798</v>
      </c>
      <c r="AI67" s="18">
        <f t="shared" si="179"/>
        <v>20901.63934</v>
      </c>
      <c r="AJ67" s="18">
        <f t="shared" si="179"/>
        <v>16666.66667</v>
      </c>
      <c r="AK67" s="18">
        <f t="shared" si="179"/>
        <v>12568.30601</v>
      </c>
      <c r="AL67" s="18">
        <f t="shared" si="179"/>
        <v>8333.333333</v>
      </c>
      <c r="AM67" s="18">
        <f t="shared" si="179"/>
        <v>4234.972678</v>
      </c>
      <c r="AN67" s="18">
        <f t="shared" si="179"/>
        <v>0</v>
      </c>
      <c r="AO67" s="18">
        <f t="shared" si="179"/>
        <v>0</v>
      </c>
      <c r="AP67" s="18">
        <f t="shared" si="179"/>
        <v>0</v>
      </c>
      <c r="AQ67" s="18">
        <f t="shared" si="179"/>
        <v>0</v>
      </c>
      <c r="AR67" s="18">
        <f t="shared" si="179"/>
        <v>0</v>
      </c>
      <c r="AS67" s="18">
        <f t="shared" si="179"/>
        <v>0</v>
      </c>
      <c r="AT67" s="18">
        <f t="shared" si="179"/>
        <v>0</v>
      </c>
      <c r="AU67" s="18">
        <f t="shared" si="179"/>
        <v>0</v>
      </c>
      <c r="AV67" s="18">
        <f t="shared" si="179"/>
        <v>0</v>
      </c>
      <c r="AW67" s="18">
        <f t="shared" si="179"/>
        <v>0</v>
      </c>
      <c r="AX67" s="18">
        <f t="shared" si="179"/>
        <v>0</v>
      </c>
      <c r="AY67" s="18">
        <f t="shared" si="179"/>
        <v>0</v>
      </c>
      <c r="AZ67" s="18">
        <f t="shared" si="179"/>
        <v>0</v>
      </c>
      <c r="BA67" s="18">
        <f t="shared" si="179"/>
        <v>0</v>
      </c>
      <c r="BB67" s="18">
        <f t="shared" si="179"/>
        <v>0</v>
      </c>
      <c r="BC67" s="18">
        <f t="shared" si="179"/>
        <v>0</v>
      </c>
      <c r="BD67" s="18">
        <f t="shared" si="179"/>
        <v>0</v>
      </c>
      <c r="BE67" s="18">
        <f t="shared" si="179"/>
        <v>0</v>
      </c>
    </row>
    <row r="68" ht="14.25" customHeight="1">
      <c r="E68" s="19"/>
      <c r="S68" s="3" t="s">
        <v>68</v>
      </c>
      <c r="U68" s="18">
        <f t="shared" ref="U68:BE68" si="180">SUMIFS($E$5:$E$56,$P$5:$P$56,U4,$R$5:$R$56,"&gt;0",$H$5:$H$56,"&gt;0")</f>
        <v>0</v>
      </c>
      <c r="V68" s="18">
        <f t="shared" si="180"/>
        <v>0</v>
      </c>
      <c r="W68" s="18">
        <f t="shared" si="180"/>
        <v>0</v>
      </c>
      <c r="X68" s="18">
        <f t="shared" si="180"/>
        <v>0</v>
      </c>
      <c r="Y68" s="18">
        <f t="shared" si="180"/>
        <v>0</v>
      </c>
      <c r="Z68" s="18">
        <f t="shared" si="180"/>
        <v>0</v>
      </c>
      <c r="AA68" s="18">
        <f t="shared" si="180"/>
        <v>0</v>
      </c>
      <c r="AB68" s="18">
        <f t="shared" si="180"/>
        <v>51000</v>
      </c>
      <c r="AC68" s="18">
        <f t="shared" si="180"/>
        <v>0</v>
      </c>
      <c r="AD68" s="18">
        <f t="shared" si="180"/>
        <v>0</v>
      </c>
      <c r="AE68" s="18">
        <f t="shared" si="180"/>
        <v>0</v>
      </c>
      <c r="AF68" s="18">
        <f t="shared" si="180"/>
        <v>0</v>
      </c>
      <c r="AG68" s="18">
        <f t="shared" si="180"/>
        <v>0</v>
      </c>
      <c r="AH68" s="18">
        <f t="shared" si="180"/>
        <v>0</v>
      </c>
      <c r="AI68" s="18">
        <f t="shared" si="180"/>
        <v>0</v>
      </c>
      <c r="AJ68" s="18">
        <f t="shared" si="180"/>
        <v>0</v>
      </c>
      <c r="AK68" s="18">
        <f t="shared" si="180"/>
        <v>0</v>
      </c>
      <c r="AL68" s="18">
        <f t="shared" si="180"/>
        <v>0</v>
      </c>
      <c r="AM68" s="18">
        <f t="shared" si="180"/>
        <v>0</v>
      </c>
      <c r="AN68" s="18">
        <f t="shared" si="180"/>
        <v>0</v>
      </c>
      <c r="AO68" s="18">
        <f t="shared" si="180"/>
        <v>0</v>
      </c>
      <c r="AP68" s="18">
        <f t="shared" si="180"/>
        <v>0</v>
      </c>
      <c r="AQ68" s="18">
        <f t="shared" si="180"/>
        <v>0</v>
      </c>
      <c r="AR68" s="18">
        <f t="shared" si="180"/>
        <v>0</v>
      </c>
      <c r="AS68" s="18">
        <f t="shared" si="180"/>
        <v>0</v>
      </c>
      <c r="AT68" s="18">
        <f t="shared" si="180"/>
        <v>0</v>
      </c>
      <c r="AU68" s="18">
        <f t="shared" si="180"/>
        <v>0</v>
      </c>
      <c r="AV68" s="18">
        <f t="shared" si="180"/>
        <v>0</v>
      </c>
      <c r="AW68" s="18">
        <f t="shared" si="180"/>
        <v>0</v>
      </c>
      <c r="AX68" s="18">
        <f t="shared" si="180"/>
        <v>0</v>
      </c>
      <c r="AY68" s="18">
        <f t="shared" si="180"/>
        <v>0</v>
      </c>
      <c r="AZ68" s="18">
        <f t="shared" si="180"/>
        <v>0</v>
      </c>
      <c r="BA68" s="18">
        <f t="shared" si="180"/>
        <v>0</v>
      </c>
      <c r="BB68" s="18">
        <f t="shared" si="180"/>
        <v>0</v>
      </c>
      <c r="BC68" s="18">
        <f t="shared" si="180"/>
        <v>0</v>
      </c>
      <c r="BD68" s="18">
        <f t="shared" si="180"/>
        <v>0</v>
      </c>
      <c r="BE68" s="18">
        <f t="shared" si="180"/>
        <v>0</v>
      </c>
    </row>
    <row r="69" ht="14.25" customHeight="1">
      <c r="E69" s="19"/>
      <c r="S69" s="3" t="s">
        <v>69</v>
      </c>
      <c r="U69" s="47">
        <f t="shared" ref="U69:BE69" si="181">-U63</f>
        <v>0</v>
      </c>
      <c r="V69" s="47">
        <f t="shared" si="181"/>
        <v>0</v>
      </c>
      <c r="W69" s="47">
        <f t="shared" si="181"/>
        <v>0</v>
      </c>
      <c r="X69" s="47">
        <f t="shared" si="181"/>
        <v>0</v>
      </c>
      <c r="Y69" s="47">
        <f t="shared" si="181"/>
        <v>0</v>
      </c>
      <c r="Z69" s="47">
        <f t="shared" si="181"/>
        <v>0</v>
      </c>
      <c r="AA69" s="47">
        <f t="shared" si="181"/>
        <v>0</v>
      </c>
      <c r="AB69" s="47">
        <f t="shared" si="181"/>
        <v>-4234.972678</v>
      </c>
      <c r="AC69" s="47">
        <f t="shared" si="181"/>
        <v>-4098.360656</v>
      </c>
      <c r="AD69" s="47">
        <f t="shared" si="181"/>
        <v>-4571.929199</v>
      </c>
      <c r="AE69" s="47">
        <f t="shared" si="181"/>
        <v>-4424.447612</v>
      </c>
      <c r="AF69" s="47">
        <f t="shared" si="181"/>
        <v>-4571.929199</v>
      </c>
      <c r="AG69" s="47">
        <f t="shared" si="181"/>
        <v>-4234.972678</v>
      </c>
      <c r="AH69" s="47">
        <f t="shared" si="181"/>
        <v>-3961.748634</v>
      </c>
      <c r="AI69" s="47">
        <f t="shared" si="181"/>
        <v>-4234.972678</v>
      </c>
      <c r="AJ69" s="47">
        <f t="shared" si="181"/>
        <v>-4098.360656</v>
      </c>
      <c r="AK69" s="47">
        <f t="shared" si="181"/>
        <v>-4234.972678</v>
      </c>
      <c r="AL69" s="47">
        <f t="shared" si="181"/>
        <v>-4098.360656</v>
      </c>
      <c r="AM69" s="47">
        <f t="shared" si="181"/>
        <v>-4234.972678</v>
      </c>
      <c r="AN69" s="47">
        <f t="shared" si="181"/>
        <v>0</v>
      </c>
      <c r="AO69" s="47">
        <f t="shared" si="181"/>
        <v>0</v>
      </c>
      <c r="AP69" s="47">
        <f t="shared" si="181"/>
        <v>0</v>
      </c>
      <c r="AQ69" s="47">
        <f t="shared" si="181"/>
        <v>0</v>
      </c>
      <c r="AR69" s="47">
        <f t="shared" si="181"/>
        <v>0</v>
      </c>
      <c r="AS69" s="47">
        <f t="shared" si="181"/>
        <v>0</v>
      </c>
      <c r="AT69" s="47">
        <f t="shared" si="181"/>
        <v>0</v>
      </c>
      <c r="AU69" s="47">
        <f t="shared" si="181"/>
        <v>0</v>
      </c>
      <c r="AV69" s="47">
        <f t="shared" si="181"/>
        <v>0</v>
      </c>
      <c r="AW69" s="47">
        <f t="shared" si="181"/>
        <v>0</v>
      </c>
      <c r="AX69" s="47">
        <f t="shared" si="181"/>
        <v>0</v>
      </c>
      <c r="AY69" s="47">
        <f t="shared" si="181"/>
        <v>0</v>
      </c>
      <c r="AZ69" s="47">
        <f t="shared" si="181"/>
        <v>0</v>
      </c>
      <c r="BA69" s="47">
        <f t="shared" si="181"/>
        <v>0</v>
      </c>
      <c r="BB69" s="47">
        <f t="shared" si="181"/>
        <v>0</v>
      </c>
      <c r="BC69" s="47">
        <f t="shared" si="181"/>
        <v>0</v>
      </c>
      <c r="BD69" s="47">
        <f t="shared" si="181"/>
        <v>0</v>
      </c>
      <c r="BE69" s="47">
        <f t="shared" si="181"/>
        <v>0</v>
      </c>
    </row>
    <row r="70" ht="14.25" customHeight="1">
      <c r="E70" s="19"/>
      <c r="S70" s="3" t="s">
        <v>70</v>
      </c>
      <c r="U70" s="18">
        <f t="shared" ref="U70:BE70" si="182">SUM(U67:U69)</f>
        <v>0</v>
      </c>
      <c r="V70" s="18">
        <f t="shared" si="182"/>
        <v>0</v>
      </c>
      <c r="W70" s="18">
        <f t="shared" si="182"/>
        <v>0</v>
      </c>
      <c r="X70" s="18">
        <f t="shared" si="182"/>
        <v>0</v>
      </c>
      <c r="Y70" s="18">
        <f t="shared" si="182"/>
        <v>0</v>
      </c>
      <c r="Z70" s="18">
        <f t="shared" si="182"/>
        <v>0</v>
      </c>
      <c r="AA70" s="18">
        <f t="shared" si="182"/>
        <v>0</v>
      </c>
      <c r="AB70" s="18">
        <f t="shared" si="182"/>
        <v>46765.02732</v>
      </c>
      <c r="AC70" s="18">
        <f t="shared" si="182"/>
        <v>42666.66667</v>
      </c>
      <c r="AD70" s="18">
        <f t="shared" si="182"/>
        <v>38094.73747</v>
      </c>
      <c r="AE70" s="18">
        <f t="shared" si="182"/>
        <v>33670.28986</v>
      </c>
      <c r="AF70" s="18">
        <f t="shared" si="182"/>
        <v>29098.36066</v>
      </c>
      <c r="AG70" s="18">
        <f t="shared" si="182"/>
        <v>24863.38798</v>
      </c>
      <c r="AH70" s="18">
        <f t="shared" si="182"/>
        <v>20901.63934</v>
      </c>
      <c r="AI70" s="18">
        <f t="shared" si="182"/>
        <v>16666.66667</v>
      </c>
      <c r="AJ70" s="18">
        <f t="shared" si="182"/>
        <v>12568.30601</v>
      </c>
      <c r="AK70" s="18">
        <f t="shared" si="182"/>
        <v>8333.333333</v>
      </c>
      <c r="AL70" s="18">
        <f t="shared" si="182"/>
        <v>4234.972678</v>
      </c>
      <c r="AM70" s="18">
        <f t="shared" si="182"/>
        <v>0</v>
      </c>
      <c r="AN70" s="18">
        <f t="shared" si="182"/>
        <v>0</v>
      </c>
      <c r="AO70" s="18">
        <f t="shared" si="182"/>
        <v>0</v>
      </c>
      <c r="AP70" s="18">
        <f t="shared" si="182"/>
        <v>0</v>
      </c>
      <c r="AQ70" s="18">
        <f t="shared" si="182"/>
        <v>0</v>
      </c>
      <c r="AR70" s="18">
        <f t="shared" si="182"/>
        <v>0</v>
      </c>
      <c r="AS70" s="18">
        <f t="shared" si="182"/>
        <v>0</v>
      </c>
      <c r="AT70" s="18">
        <f t="shared" si="182"/>
        <v>0</v>
      </c>
      <c r="AU70" s="18">
        <f t="shared" si="182"/>
        <v>0</v>
      </c>
      <c r="AV70" s="18">
        <f t="shared" si="182"/>
        <v>0</v>
      </c>
      <c r="AW70" s="18">
        <f t="shared" si="182"/>
        <v>0</v>
      </c>
      <c r="AX70" s="18">
        <f t="shared" si="182"/>
        <v>0</v>
      </c>
      <c r="AY70" s="18">
        <f t="shared" si="182"/>
        <v>0</v>
      </c>
      <c r="AZ70" s="18">
        <f t="shared" si="182"/>
        <v>0</v>
      </c>
      <c r="BA70" s="18">
        <f t="shared" si="182"/>
        <v>0</v>
      </c>
      <c r="BB70" s="18">
        <f t="shared" si="182"/>
        <v>0</v>
      </c>
      <c r="BC70" s="18">
        <f t="shared" si="182"/>
        <v>0</v>
      </c>
      <c r="BD70" s="18">
        <f t="shared" si="182"/>
        <v>0</v>
      </c>
      <c r="BE70" s="18">
        <f t="shared" si="182"/>
        <v>0</v>
      </c>
    </row>
    <row r="71" ht="14.25" customHeight="1">
      <c r="E71" s="19"/>
      <c r="AF71" s="18"/>
    </row>
    <row r="72" ht="14.25" customHeight="1">
      <c r="E72" s="19"/>
    </row>
    <row r="73" ht="14.25" customHeight="1">
      <c r="E73" s="19"/>
    </row>
    <row r="74" ht="14.25" customHeight="1">
      <c r="E74" s="19"/>
    </row>
    <row r="75" ht="14.25" customHeight="1">
      <c r="E75" s="19"/>
    </row>
    <row r="76" ht="14.25" customHeight="1">
      <c r="E76" s="19"/>
    </row>
    <row r="77" ht="14.25" customHeight="1">
      <c r="E77" s="19"/>
    </row>
    <row r="78" ht="14.25" customHeight="1">
      <c r="E78" s="19"/>
    </row>
    <row r="79" ht="14.25" customHeight="1">
      <c r="E79" s="19"/>
    </row>
    <row r="80" ht="14.25" customHeight="1">
      <c r="E80" s="19"/>
    </row>
    <row r="81" ht="14.25" customHeight="1">
      <c r="E81" s="19"/>
    </row>
    <row r="82" ht="14.25" customHeight="1">
      <c r="E82" s="19"/>
    </row>
    <row r="83" ht="14.25" customHeight="1">
      <c r="E83" s="19"/>
    </row>
    <row r="84" ht="14.25" customHeight="1">
      <c r="E84" s="19"/>
    </row>
    <row r="85" ht="14.25" customHeight="1">
      <c r="E85" s="19"/>
    </row>
    <row r="86" ht="14.25" customHeight="1">
      <c r="E86" s="19"/>
    </row>
    <row r="87" ht="14.25" customHeight="1">
      <c r="E87" s="19"/>
    </row>
    <row r="88" ht="14.25" customHeight="1">
      <c r="E88" s="19"/>
    </row>
    <row r="89" ht="14.25" customHeight="1">
      <c r="E89" s="19"/>
    </row>
    <row r="90" ht="14.25" customHeight="1">
      <c r="E90" s="19"/>
    </row>
    <row r="91" ht="14.25" customHeight="1">
      <c r="E91" s="19"/>
    </row>
    <row r="92" ht="14.25" customHeight="1">
      <c r="E92" s="19"/>
    </row>
    <row r="93" ht="14.25" customHeight="1">
      <c r="E93" s="19"/>
    </row>
    <row r="94" ht="14.25" customHeight="1">
      <c r="E94" s="19"/>
    </row>
    <row r="95" ht="14.25" customHeight="1">
      <c r="E95" s="19"/>
    </row>
    <row r="96" ht="14.25" customHeight="1">
      <c r="E96" s="19"/>
    </row>
    <row r="97" ht="14.25" customHeight="1">
      <c r="E97" s="19"/>
    </row>
    <row r="98" ht="14.25" customHeight="1">
      <c r="E98" s="19"/>
    </row>
    <row r="99" ht="14.25" customHeight="1">
      <c r="E99" s="19"/>
    </row>
    <row r="100" ht="14.25" customHeight="1">
      <c r="E100" s="19"/>
    </row>
    <row r="101" ht="14.25" customHeight="1">
      <c r="E101" s="19"/>
    </row>
    <row r="102" ht="14.25" customHeight="1">
      <c r="E102" s="19"/>
    </row>
    <row r="103" ht="14.25" customHeight="1">
      <c r="E103" s="19"/>
    </row>
    <row r="104" ht="14.25" customHeight="1">
      <c r="E104" s="19"/>
    </row>
    <row r="105" ht="14.25" customHeight="1">
      <c r="E105" s="19"/>
    </row>
    <row r="106" ht="14.25" customHeight="1">
      <c r="E106" s="19"/>
    </row>
    <row r="107" ht="14.25" customHeight="1">
      <c r="E107" s="19"/>
    </row>
    <row r="108" ht="14.25" customHeight="1">
      <c r="E108" s="19"/>
    </row>
    <row r="109" ht="14.25" customHeight="1">
      <c r="E109" s="19"/>
    </row>
    <row r="110" ht="14.25" customHeight="1">
      <c r="E110" s="19"/>
    </row>
    <row r="111" ht="14.25" customHeight="1">
      <c r="E111" s="19"/>
    </row>
    <row r="112" ht="14.25" customHeight="1">
      <c r="E112" s="19"/>
    </row>
    <row r="113" ht="14.25" customHeight="1">
      <c r="E113" s="19"/>
    </row>
    <row r="114" ht="14.25" customHeight="1">
      <c r="E114" s="19"/>
    </row>
    <row r="115" ht="14.25" customHeight="1">
      <c r="E115" s="19"/>
    </row>
    <row r="116" ht="14.25" customHeight="1">
      <c r="E116" s="19"/>
    </row>
    <row r="117" ht="14.25" customHeight="1">
      <c r="E117" s="19"/>
    </row>
    <row r="118" ht="14.25" customHeight="1">
      <c r="E118" s="19"/>
    </row>
    <row r="119" ht="14.25" customHeight="1">
      <c r="E119" s="19"/>
    </row>
    <row r="120" ht="14.25" customHeight="1">
      <c r="E120" s="19"/>
    </row>
    <row r="121" ht="14.25" customHeight="1">
      <c r="E121" s="19"/>
    </row>
    <row r="122" ht="14.25" customHeight="1">
      <c r="E122" s="19"/>
    </row>
    <row r="123" ht="14.25" customHeight="1">
      <c r="E123" s="19"/>
    </row>
    <row r="124" ht="14.25" customHeight="1">
      <c r="E124" s="19"/>
    </row>
    <row r="125" ht="14.25" customHeight="1">
      <c r="E125" s="19"/>
    </row>
    <row r="126" ht="14.25" customHeight="1">
      <c r="E126" s="19"/>
    </row>
    <row r="127" ht="14.25" customHeight="1">
      <c r="E127" s="19"/>
    </row>
    <row r="128" ht="14.25" customHeight="1">
      <c r="E128" s="19"/>
    </row>
    <row r="129" ht="14.25" customHeight="1">
      <c r="E129" s="19"/>
    </row>
    <row r="130" ht="14.25" customHeight="1">
      <c r="E130" s="19"/>
    </row>
    <row r="131" ht="14.25" customHeight="1">
      <c r="E131" s="19"/>
    </row>
    <row r="132" ht="14.25" customHeight="1">
      <c r="E132" s="19"/>
    </row>
    <row r="133" ht="14.25" customHeight="1">
      <c r="E133" s="19"/>
    </row>
    <row r="134" ht="14.25" customHeight="1">
      <c r="E134" s="19"/>
    </row>
    <row r="135" ht="14.25" customHeight="1">
      <c r="E135" s="19"/>
    </row>
    <row r="136" ht="14.25" customHeight="1">
      <c r="E136" s="19"/>
    </row>
    <row r="137" ht="14.25" customHeight="1">
      <c r="E137" s="19"/>
    </row>
    <row r="138" ht="14.25" customHeight="1">
      <c r="E138" s="19"/>
    </row>
    <row r="139" ht="14.25" customHeight="1">
      <c r="E139" s="19"/>
    </row>
    <row r="140" ht="14.25" customHeight="1">
      <c r="E140" s="19"/>
    </row>
    <row r="141" ht="14.25" customHeight="1">
      <c r="E141" s="19"/>
    </row>
    <row r="142" ht="14.25" customHeight="1">
      <c r="E142" s="19"/>
    </row>
    <row r="143" ht="14.25" customHeight="1">
      <c r="E143" s="19"/>
    </row>
    <row r="144" ht="14.25" customHeight="1">
      <c r="E144" s="19"/>
    </row>
    <row r="145" ht="14.25" customHeight="1">
      <c r="E145" s="19"/>
    </row>
    <row r="146" ht="14.25" customHeight="1">
      <c r="E146" s="19"/>
    </row>
    <row r="147" ht="14.25" customHeight="1">
      <c r="E147" s="19"/>
    </row>
    <row r="148" ht="14.25" customHeight="1">
      <c r="E148" s="19"/>
    </row>
    <row r="149" ht="14.25" customHeight="1">
      <c r="E149" s="19"/>
    </row>
    <row r="150" ht="14.25" customHeight="1">
      <c r="E150" s="19"/>
    </row>
    <row r="151" ht="14.25" customHeight="1">
      <c r="E151" s="19"/>
    </row>
    <row r="152" ht="14.25" customHeight="1">
      <c r="E152" s="19"/>
    </row>
    <row r="153" ht="14.25" customHeight="1">
      <c r="E153" s="19"/>
    </row>
    <row r="154" ht="14.25" customHeight="1">
      <c r="E154" s="19"/>
    </row>
    <row r="155" ht="14.25" customHeight="1">
      <c r="E155" s="19"/>
    </row>
    <row r="156" ht="14.25" customHeight="1">
      <c r="E156" s="19"/>
    </row>
    <row r="157" ht="14.25" customHeight="1">
      <c r="E157" s="19"/>
    </row>
    <row r="158" ht="14.25" customHeight="1">
      <c r="E158" s="19"/>
    </row>
    <row r="159" ht="14.25" customHeight="1">
      <c r="E159" s="19"/>
    </row>
    <row r="160" ht="14.25" customHeight="1">
      <c r="E160" s="19"/>
    </row>
    <row r="161" ht="14.25" customHeight="1">
      <c r="E161" s="19"/>
    </row>
    <row r="162" ht="14.25" customHeight="1">
      <c r="E162" s="19"/>
    </row>
    <row r="163" ht="14.25" customHeight="1">
      <c r="E163" s="19"/>
    </row>
    <row r="164" ht="14.25" customHeight="1">
      <c r="E164" s="19"/>
    </row>
    <row r="165" ht="14.25" customHeight="1">
      <c r="E165" s="19"/>
    </row>
    <row r="166" ht="14.25" customHeight="1">
      <c r="E166" s="19"/>
    </row>
    <row r="167" ht="14.25" customHeight="1">
      <c r="E167" s="19"/>
    </row>
    <row r="168" ht="14.25" customHeight="1">
      <c r="E168" s="19"/>
    </row>
    <row r="169" ht="14.25" customHeight="1">
      <c r="E169" s="19"/>
    </row>
    <row r="170" ht="14.25" customHeight="1">
      <c r="E170" s="19"/>
    </row>
    <row r="171" ht="14.25" customHeight="1">
      <c r="E171" s="19"/>
    </row>
    <row r="172" ht="14.25" customHeight="1">
      <c r="E172" s="19"/>
    </row>
    <row r="173" ht="14.25" customHeight="1">
      <c r="E173" s="19"/>
    </row>
    <row r="174" ht="14.25" customHeight="1">
      <c r="E174" s="19"/>
    </row>
    <row r="175" ht="14.25" customHeight="1">
      <c r="E175" s="19"/>
    </row>
    <row r="176" ht="14.25" customHeight="1">
      <c r="E176" s="19"/>
    </row>
    <row r="177" ht="14.25" customHeight="1">
      <c r="E177" s="19"/>
    </row>
    <row r="178" ht="14.25" customHeight="1">
      <c r="E178" s="19"/>
    </row>
    <row r="179" ht="14.25" customHeight="1">
      <c r="E179" s="19"/>
    </row>
    <row r="180" ht="14.25" customHeight="1">
      <c r="E180" s="19"/>
    </row>
    <row r="181" ht="14.25" customHeight="1">
      <c r="E181" s="19"/>
    </row>
    <row r="182" ht="14.25" customHeight="1">
      <c r="E182" s="19"/>
    </row>
    <row r="183" ht="14.25" customHeight="1">
      <c r="E183" s="19"/>
    </row>
    <row r="184" ht="14.25" customHeight="1">
      <c r="E184" s="19"/>
    </row>
    <row r="185" ht="14.25" customHeight="1">
      <c r="E185" s="19"/>
    </row>
    <row r="186" ht="14.25" customHeight="1">
      <c r="E186" s="19"/>
    </row>
    <row r="187" ht="14.25" customHeight="1">
      <c r="E187" s="19"/>
    </row>
    <row r="188" ht="14.25" customHeight="1">
      <c r="E188" s="19"/>
    </row>
    <row r="189" ht="14.25" customHeight="1">
      <c r="E189" s="19"/>
    </row>
    <row r="190" ht="14.25" customHeight="1">
      <c r="E190" s="19"/>
    </row>
    <row r="191" ht="14.25" customHeight="1">
      <c r="E191" s="19"/>
    </row>
    <row r="192" ht="14.25" customHeight="1">
      <c r="E192" s="19"/>
    </row>
    <row r="193" ht="14.25" customHeight="1">
      <c r="E193" s="19"/>
    </row>
    <row r="194" ht="14.25" customHeight="1">
      <c r="E194" s="19"/>
    </row>
    <row r="195" ht="14.25" customHeight="1">
      <c r="E195" s="19"/>
    </row>
    <row r="196" ht="14.25" customHeight="1">
      <c r="E196" s="19"/>
    </row>
    <row r="197" ht="14.25" customHeight="1">
      <c r="E197" s="19"/>
    </row>
    <row r="198" ht="14.25" customHeight="1">
      <c r="E198" s="19"/>
    </row>
    <row r="199" ht="14.25" customHeight="1">
      <c r="E199" s="19"/>
    </row>
    <row r="200" ht="14.25" customHeight="1">
      <c r="E200" s="19"/>
    </row>
    <row r="201" ht="14.25" customHeight="1">
      <c r="E201" s="19"/>
    </row>
    <row r="202" ht="14.25" customHeight="1">
      <c r="E202" s="19"/>
    </row>
    <row r="203" ht="14.25" customHeight="1">
      <c r="E203" s="19"/>
    </row>
    <row r="204" ht="14.25" customHeight="1">
      <c r="E204" s="19"/>
    </row>
    <row r="205" ht="14.25" customHeight="1">
      <c r="E205" s="19"/>
    </row>
    <row r="206" ht="14.25" customHeight="1">
      <c r="E206" s="19"/>
    </row>
    <row r="207" ht="14.25" customHeight="1">
      <c r="E207" s="19"/>
    </row>
    <row r="208" ht="14.25" customHeight="1">
      <c r="E208" s="19"/>
    </row>
    <row r="209" ht="14.25" customHeight="1">
      <c r="E209" s="19"/>
    </row>
    <row r="210" ht="14.25" customHeight="1">
      <c r="E210" s="19"/>
    </row>
    <row r="211" ht="14.25" customHeight="1">
      <c r="E211" s="19"/>
    </row>
    <row r="212" ht="14.25" customHeight="1">
      <c r="E212" s="19"/>
    </row>
    <row r="213" ht="14.25" customHeight="1">
      <c r="E213" s="19"/>
    </row>
    <row r="214" ht="14.25" customHeight="1">
      <c r="E214" s="19"/>
    </row>
    <row r="215" ht="14.25" customHeight="1">
      <c r="E215" s="19"/>
    </row>
    <row r="216" ht="14.25" customHeight="1">
      <c r="E216" s="19"/>
    </row>
    <row r="217" ht="14.25" customHeight="1">
      <c r="E217" s="19"/>
    </row>
    <row r="218" ht="14.25" customHeight="1">
      <c r="E218" s="19"/>
    </row>
    <row r="219" ht="14.25" customHeight="1">
      <c r="E219" s="19"/>
    </row>
    <row r="220" ht="14.25" customHeight="1">
      <c r="E220" s="19"/>
    </row>
    <row r="221" ht="14.25" customHeight="1">
      <c r="E221" s="19"/>
    </row>
    <row r="222" ht="14.25" customHeight="1">
      <c r="E222" s="19"/>
    </row>
    <row r="223" ht="14.25" customHeight="1">
      <c r="E223" s="19"/>
    </row>
    <row r="224" ht="14.25" customHeight="1">
      <c r="E224" s="19"/>
    </row>
    <row r="225" ht="14.25" customHeight="1">
      <c r="E225" s="19"/>
    </row>
    <row r="226" ht="14.25" customHeight="1">
      <c r="E226" s="19"/>
    </row>
    <row r="227" ht="14.25" customHeight="1">
      <c r="E227" s="19"/>
    </row>
    <row r="228" ht="14.25" customHeight="1">
      <c r="E228" s="19"/>
    </row>
    <row r="229" ht="14.25" customHeight="1">
      <c r="E229" s="19"/>
    </row>
    <row r="230" ht="14.25" customHeight="1">
      <c r="E230" s="19"/>
    </row>
    <row r="231" ht="14.25" customHeight="1">
      <c r="E231" s="19"/>
    </row>
    <row r="232" ht="14.25" customHeight="1">
      <c r="E232" s="19"/>
    </row>
    <row r="233" ht="14.25" customHeight="1">
      <c r="E233" s="19"/>
    </row>
    <row r="234" ht="14.25" customHeight="1">
      <c r="E234" s="19"/>
    </row>
    <row r="235" ht="14.25" customHeight="1">
      <c r="E235" s="19"/>
    </row>
    <row r="236" ht="14.25" customHeight="1">
      <c r="E236" s="19"/>
    </row>
    <row r="237" ht="14.25" customHeight="1">
      <c r="E237" s="19"/>
    </row>
    <row r="238" ht="14.25" customHeight="1">
      <c r="E238" s="19"/>
    </row>
    <row r="239" ht="14.25" customHeight="1">
      <c r="E239" s="19"/>
    </row>
    <row r="240" ht="14.25" customHeight="1">
      <c r="E240" s="19"/>
    </row>
    <row r="241" ht="14.25" customHeight="1">
      <c r="E241" s="19"/>
    </row>
    <row r="242" ht="14.25" customHeight="1">
      <c r="E242" s="19"/>
    </row>
    <row r="243" ht="14.25" customHeight="1">
      <c r="E243" s="19"/>
    </row>
    <row r="244" ht="14.25" customHeight="1">
      <c r="E244" s="19"/>
    </row>
    <row r="245" ht="14.25" customHeight="1">
      <c r="E245" s="19"/>
    </row>
    <row r="246" ht="14.25" customHeight="1">
      <c r="E246" s="19"/>
    </row>
    <row r="247" ht="14.25" customHeight="1">
      <c r="E247" s="19"/>
    </row>
    <row r="248" ht="14.25" customHeight="1">
      <c r="E248" s="19"/>
    </row>
    <row r="249" ht="14.25" customHeight="1">
      <c r="E249" s="19"/>
    </row>
    <row r="250" ht="14.25" customHeight="1">
      <c r="E250" s="19"/>
    </row>
    <row r="251" ht="14.25" customHeight="1">
      <c r="E251" s="19"/>
    </row>
    <row r="252" ht="14.25" customHeight="1">
      <c r="E252" s="19"/>
    </row>
    <row r="253" ht="14.25" customHeight="1">
      <c r="E253" s="19"/>
    </row>
    <row r="254" ht="14.25" customHeight="1">
      <c r="E254" s="19"/>
    </row>
    <row r="255" ht="14.25" customHeight="1">
      <c r="E255" s="19"/>
    </row>
    <row r="256" ht="14.25" customHeight="1">
      <c r="E256" s="19"/>
    </row>
    <row r="257" ht="14.25" customHeight="1">
      <c r="E257" s="19"/>
    </row>
    <row r="258" ht="14.25" customHeight="1">
      <c r="E258" s="19"/>
    </row>
    <row r="259" ht="14.25" customHeight="1">
      <c r="E259" s="19"/>
    </row>
    <row r="260" ht="14.25" customHeight="1">
      <c r="E260" s="19"/>
    </row>
    <row r="261" ht="14.25" customHeight="1">
      <c r="E261" s="19"/>
    </row>
    <row r="262" ht="14.25" customHeight="1">
      <c r="E262" s="19"/>
    </row>
    <row r="263" ht="14.25" customHeight="1">
      <c r="E263" s="19"/>
    </row>
    <row r="264" ht="14.25" customHeight="1">
      <c r="E264" s="19"/>
    </row>
    <row r="265" ht="14.25" customHeight="1">
      <c r="E265" s="19"/>
    </row>
    <row r="266" ht="14.25" customHeight="1">
      <c r="E266" s="19"/>
    </row>
    <row r="267" ht="14.25" customHeight="1">
      <c r="E267" s="19"/>
    </row>
    <row r="268" ht="14.25" customHeight="1">
      <c r="E268" s="19"/>
    </row>
    <row r="269" ht="14.25" customHeight="1">
      <c r="E269" s="19"/>
    </row>
    <row r="270" ht="14.25" customHeight="1">
      <c r="E270" s="19"/>
    </row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J3:L3"/>
  </mergeCells>
  <conditionalFormatting sqref="S29:S33 S56">
    <cfRule type="cellIs" dxfId="0" priority="1" operator="equal">
      <formula>"OK"</formula>
    </cfRule>
  </conditionalFormatting>
  <conditionalFormatting sqref="S29:S33 S56">
    <cfRule type="cellIs" dxfId="1" priority="2" operator="equal">
      <formula>"BAD"</formula>
    </cfRule>
  </conditionalFormatting>
  <conditionalFormatting sqref="G56 G15:G33 G5:G13">
    <cfRule type="expression" dxfId="2" priority="3">
      <formula>AND($G5&lt;=TODAY(),ISBLANK($H5),$E5&gt;0)</formula>
    </cfRule>
  </conditionalFormatting>
  <conditionalFormatting sqref="G14">
    <cfRule type="expression" dxfId="2" priority="4">
      <formula>AND($G14&lt;=TODAY(),ISBLANK($H14),$E14&gt;0)</formula>
    </cfRule>
  </conditionalFormatting>
  <conditionalFormatting sqref="S5:S28">
    <cfRule type="cellIs" dxfId="0" priority="5" operator="equal">
      <formula>"OK"</formula>
    </cfRule>
  </conditionalFormatting>
  <conditionalFormatting sqref="S5:S28">
    <cfRule type="cellIs" dxfId="1" priority="6" operator="equal">
      <formula>"BAD"</formula>
    </cfRule>
  </conditionalFormatting>
  <conditionalFormatting sqref="S34:S55">
    <cfRule type="cellIs" dxfId="0" priority="7" operator="equal">
      <formula>"OK"</formula>
    </cfRule>
  </conditionalFormatting>
  <conditionalFormatting sqref="S34:S55">
    <cfRule type="cellIs" dxfId="1" priority="8" operator="equal">
      <formula>"BAD"</formula>
    </cfRule>
  </conditionalFormatting>
  <conditionalFormatting sqref="G36:G55">
    <cfRule type="expression" dxfId="2" priority="9">
      <formula>AND($G36&lt;=TODAY(),ISBLANK($H36),$E36&gt;0)</formula>
    </cfRule>
  </conditionalFormatting>
  <conditionalFormatting sqref="G34">
    <cfRule type="expression" dxfId="2" priority="10">
      <formula>AND($G34&lt;=TODAY(),ISBLANK($H34),$E34&gt;0)</formula>
    </cfRule>
  </conditionalFormatting>
  <dataValidations>
    <dataValidation type="list" allowBlank="1" showErrorMessage="1" sqref="D5:D6 D9 D21:D24 D29:D35">
      <formula1>Lists!$H$3:$H$6</formula1>
    </dataValidation>
    <dataValidation type="list" allowBlank="1" showErrorMessage="1" sqref="D7:D8 D14:D18 D20 D25:D28 D36:D56 S61:S62">
      <formula1>Lists!$H$3:$H$8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4.0" ySplit="9.0" topLeftCell="E10" activePane="bottomRight" state="frozen"/>
      <selection activeCell="E1" sqref="E1" pane="topRight"/>
      <selection activeCell="A10" sqref="A10" pane="bottomLeft"/>
      <selection activeCell="E10" sqref="E10" pane="bottomRight"/>
    </sheetView>
  </sheetViews>
  <sheetFormatPr customHeight="1" defaultColWidth="14.43" defaultRowHeight="15.0" outlineLevelRow="1"/>
  <cols>
    <col customWidth="1" min="1" max="1" width="2.0"/>
    <col customWidth="1" min="2" max="2" width="12.29"/>
    <col customWidth="1" min="3" max="3" width="11.43"/>
    <col customWidth="1" min="4" max="4" width="32.0"/>
    <col customWidth="1" min="5" max="5" width="16.0"/>
    <col customWidth="1" min="6" max="6" width="12.0"/>
    <col customWidth="1" min="7" max="8" width="11.29"/>
    <col customWidth="1" min="9" max="9" width="13.0"/>
    <col customWidth="1" min="10" max="10" width="11.29"/>
    <col customWidth="1" hidden="1" min="11" max="11" width="10.71"/>
    <col customWidth="1" hidden="1" min="12" max="12" width="12.43"/>
    <col customWidth="1" hidden="1" min="13" max="14" width="11.43"/>
    <col customWidth="1" min="15" max="16" width="11.43"/>
    <col customWidth="1" min="17" max="17" width="12.43"/>
    <col customWidth="1" min="18" max="18" width="12.71"/>
    <col customWidth="1" min="19" max="19" width="12.43"/>
    <col customWidth="1" min="20" max="20" width="10.71"/>
    <col customWidth="1" min="21" max="21" width="7.43"/>
    <col customWidth="1" min="22" max="22" width="11.0"/>
    <col customWidth="1" min="23" max="23" width="13.29"/>
    <col customWidth="1" min="24" max="26" width="14.0"/>
    <col customWidth="1" min="27" max="27" width="11.43"/>
    <col customWidth="1" min="28" max="28" width="17.71"/>
    <col customWidth="1" min="29" max="30" width="16.71"/>
    <col customWidth="1" min="31" max="33" width="11.29"/>
    <col customWidth="1" min="34" max="34" width="50.43"/>
    <col customWidth="1" min="35" max="35" width="8.71"/>
    <col customWidth="1" min="36" max="36" width="3.0"/>
    <col customWidth="1" min="37" max="37" width="36.43"/>
    <col customWidth="1" min="38" max="38" width="2.71"/>
    <col customWidth="1" min="39" max="39" width="11.43"/>
    <col customWidth="1" min="40" max="40" width="14.0"/>
    <col customWidth="1" min="41" max="41" width="2.71"/>
    <col customWidth="1" min="42" max="42" width="10.71"/>
    <col customWidth="1" min="43" max="43" width="11.71"/>
    <col customWidth="1" min="44" max="44" width="10.29"/>
    <col customWidth="1" min="45" max="45" width="8.29"/>
  </cols>
  <sheetData>
    <row r="1" ht="14.25" hidden="1" customHeight="1">
      <c r="A1" s="50"/>
      <c r="D1" s="30" t="s">
        <v>71</v>
      </c>
      <c r="E1" s="30"/>
      <c r="F1" s="30" t="s">
        <v>72</v>
      </c>
      <c r="G1" s="30" t="s">
        <v>73</v>
      </c>
      <c r="H1" s="51" t="s">
        <v>74</v>
      </c>
      <c r="I1" s="30" t="s">
        <v>75</v>
      </c>
      <c r="J1" s="52" t="s">
        <v>76</v>
      </c>
      <c r="U1" s="53"/>
    </row>
    <row r="2" ht="14.25" hidden="1" customHeight="1">
      <c r="A2" s="50"/>
      <c r="D2" s="8" t="s">
        <v>16</v>
      </c>
      <c r="E2" s="54"/>
      <c r="F2" s="9">
        <f t="shared" ref="F2:F4" si="1">SUMIFS($AB$11:$AB$27,$Q$11:$Q$27,"&gt;0",$U$11:$U$27,D2)</f>
        <v>4000</v>
      </c>
      <c r="G2" s="55">
        <f t="shared" ref="G2:G4" si="2">SUMIF($U$11:$U$27,D2,$AB$11:$AB$27)</f>
        <v>4000</v>
      </c>
      <c r="H2" s="9">
        <f t="shared" ref="H2:H4" si="3">SUMIF($U$29,D2,$AB$29)</f>
        <v>0</v>
      </c>
      <c r="I2" s="55">
        <f t="shared" ref="I2:I4" si="4">+G2+H2</f>
        <v>4000</v>
      </c>
      <c r="J2" s="56">
        <f>SUMIF($U$11:$U$27,D2,$W$11:$W$27)</f>
        <v>0</v>
      </c>
      <c r="L2" s="3" t="s">
        <v>77</v>
      </c>
      <c r="U2" s="53"/>
    </row>
    <row r="3" ht="14.25" hidden="1" customHeight="1">
      <c r="A3" s="50"/>
      <c r="D3" s="8" t="s">
        <v>22</v>
      </c>
      <c r="E3" s="54"/>
      <c r="F3" s="9">
        <f t="shared" si="1"/>
        <v>0</v>
      </c>
      <c r="G3" s="55">
        <f t="shared" si="2"/>
        <v>0</v>
      </c>
      <c r="H3" s="9">
        <f t="shared" si="3"/>
        <v>0</v>
      </c>
      <c r="I3" s="55">
        <f t="shared" si="4"/>
        <v>0</v>
      </c>
      <c r="J3" s="56">
        <f t="shared" ref="J3:J4" si="5">SUMIF($U$11:$U$48,D3,$W$11:$W$48)</f>
        <v>9500</v>
      </c>
      <c r="L3" s="3" t="s">
        <v>78</v>
      </c>
      <c r="U3" s="53"/>
    </row>
    <row r="4" ht="14.25" hidden="1" customHeight="1">
      <c r="A4" s="50"/>
      <c r="D4" s="8" t="s">
        <v>24</v>
      </c>
      <c r="E4" s="54"/>
      <c r="F4" s="57">
        <f t="shared" si="1"/>
        <v>50000</v>
      </c>
      <c r="G4" s="58">
        <f t="shared" si="2"/>
        <v>50000</v>
      </c>
      <c r="H4" s="57">
        <f t="shared" si="3"/>
        <v>0</v>
      </c>
      <c r="I4" s="58">
        <f t="shared" si="4"/>
        <v>50000</v>
      </c>
      <c r="J4" s="59">
        <f t="shared" si="5"/>
        <v>26500</v>
      </c>
      <c r="L4" s="3" t="s">
        <v>79</v>
      </c>
      <c r="U4" s="53"/>
    </row>
    <row r="5" ht="14.25" hidden="1" customHeight="1">
      <c r="A5" s="50"/>
      <c r="D5" s="60" t="s">
        <v>64</v>
      </c>
      <c r="E5" s="61"/>
      <c r="F5" s="57">
        <f t="shared" ref="F5:J5" si="6">SUM(F2:F4)</f>
        <v>54000</v>
      </c>
      <c r="G5" s="58">
        <f t="shared" si="6"/>
        <v>54000</v>
      </c>
      <c r="H5" s="57">
        <f t="shared" si="6"/>
        <v>0</v>
      </c>
      <c r="I5" s="58">
        <f t="shared" si="6"/>
        <v>54000</v>
      </c>
      <c r="J5" s="59">
        <f t="shared" si="6"/>
        <v>36000</v>
      </c>
      <c r="M5" s="62"/>
      <c r="U5" s="53"/>
    </row>
    <row r="6" ht="14.25" hidden="1" customHeight="1">
      <c r="A6" s="50"/>
      <c r="M6" s="62"/>
      <c r="U6" s="53"/>
    </row>
    <row r="7" ht="14.25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63"/>
      <c r="L7" s="50"/>
      <c r="M7" s="50"/>
      <c r="N7" s="50"/>
      <c r="O7" s="50"/>
      <c r="P7" s="50"/>
      <c r="Q7" s="50"/>
      <c r="R7" s="50"/>
      <c r="S7" s="50"/>
      <c r="T7" s="50"/>
      <c r="U7" s="64"/>
      <c r="V7" s="50"/>
      <c r="W7" s="50"/>
      <c r="X7" s="50"/>
      <c r="Y7" s="50"/>
      <c r="Z7" s="50"/>
      <c r="AA7" s="50"/>
      <c r="AB7" s="50"/>
      <c r="AC7" s="50"/>
      <c r="AD7" s="50"/>
      <c r="AE7" s="65"/>
      <c r="AF7" s="65"/>
      <c r="AG7" s="65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</row>
    <row r="8" ht="14.25" customHeight="1">
      <c r="A8" s="50"/>
      <c r="B8" s="66"/>
      <c r="C8" s="67" t="s">
        <v>80</v>
      </c>
      <c r="D8" s="68">
        <f>TODAY()</f>
        <v>44180</v>
      </c>
      <c r="E8" s="69" t="s">
        <v>81</v>
      </c>
      <c r="F8" s="64">
        <f>MAX(F11:F54)+1</f>
        <v>1003</v>
      </c>
      <c r="G8" s="50"/>
      <c r="H8" s="70" t="s">
        <v>82</v>
      </c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53"/>
      <c r="AI8" s="50"/>
      <c r="AJ8" s="50"/>
      <c r="AK8" s="50"/>
      <c r="AL8" s="50"/>
      <c r="AM8" s="73" t="s">
        <v>76</v>
      </c>
      <c r="AN8" s="74"/>
      <c r="AP8" s="73" t="s">
        <v>83</v>
      </c>
      <c r="AQ8" s="75"/>
      <c r="AR8" s="74"/>
      <c r="AS8" s="50"/>
    </row>
    <row r="9" ht="51.75" customHeight="1" outlineLevel="1">
      <c r="A9" s="50"/>
      <c r="B9" s="30" t="s">
        <v>27</v>
      </c>
      <c r="C9" s="30" t="s">
        <v>84</v>
      </c>
      <c r="D9" s="30" t="s">
        <v>28</v>
      </c>
      <c r="E9" s="30" t="s">
        <v>85</v>
      </c>
      <c r="F9" s="30" t="s">
        <v>29</v>
      </c>
      <c r="G9" s="30" t="s">
        <v>86</v>
      </c>
      <c r="H9" s="76" t="s">
        <v>87</v>
      </c>
      <c r="I9" s="76" t="s">
        <v>88</v>
      </c>
      <c r="J9" s="76" t="s">
        <v>89</v>
      </c>
      <c r="K9" s="30" t="s">
        <v>90</v>
      </c>
      <c r="L9" s="30" t="s">
        <v>91</v>
      </c>
      <c r="M9" s="76" t="s">
        <v>92</v>
      </c>
      <c r="N9" s="76" t="s">
        <v>93</v>
      </c>
      <c r="O9" s="30" t="s">
        <v>94</v>
      </c>
      <c r="P9" s="30" t="s">
        <v>95</v>
      </c>
      <c r="Q9" s="77" t="s">
        <v>96</v>
      </c>
      <c r="R9" s="77" t="s">
        <v>97</v>
      </c>
      <c r="S9" s="78" t="s">
        <v>98</v>
      </c>
      <c r="T9" s="30" t="s">
        <v>99</v>
      </c>
      <c r="U9" s="30" t="s">
        <v>33</v>
      </c>
      <c r="V9" s="30" t="s">
        <v>100</v>
      </c>
      <c r="W9" s="30" t="s">
        <v>101</v>
      </c>
      <c r="X9" s="30" t="s">
        <v>102</v>
      </c>
      <c r="Y9" s="30" t="s">
        <v>63</v>
      </c>
      <c r="Z9" s="30" t="s">
        <v>62</v>
      </c>
      <c r="AA9" s="30" t="s">
        <v>103</v>
      </c>
      <c r="AB9" s="30" t="s">
        <v>104</v>
      </c>
      <c r="AC9" s="30" t="s">
        <v>105</v>
      </c>
      <c r="AD9" s="30" t="s">
        <v>106</v>
      </c>
      <c r="AE9" s="30" t="s">
        <v>107</v>
      </c>
      <c r="AF9" s="30" t="s">
        <v>108</v>
      </c>
      <c r="AG9" s="30" t="s">
        <v>109</v>
      </c>
      <c r="AH9" s="30" t="s">
        <v>49</v>
      </c>
      <c r="AI9" s="50"/>
      <c r="AJ9" s="50"/>
      <c r="AL9" s="50"/>
      <c r="AS9" s="50"/>
    </row>
    <row r="10" ht="14.25" customHeight="1">
      <c r="A10" s="50"/>
      <c r="B10" s="79" t="s">
        <v>110</v>
      </c>
      <c r="C10" s="79"/>
      <c r="D10" s="79"/>
      <c r="E10" s="79"/>
      <c r="F10" s="80"/>
      <c r="G10" s="80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2"/>
      <c r="V10" s="80"/>
      <c r="W10" s="83"/>
      <c r="X10" s="83"/>
      <c r="Y10" s="83"/>
      <c r="Z10" s="83"/>
      <c r="AA10" s="83"/>
      <c r="AB10" s="83"/>
      <c r="AC10" s="80"/>
      <c r="AD10" s="80"/>
      <c r="AE10" s="81"/>
      <c r="AF10" s="81"/>
      <c r="AG10" s="81"/>
      <c r="AH10" s="80"/>
      <c r="AI10" s="50"/>
      <c r="AJ10" s="50"/>
      <c r="AK10" s="13" t="s">
        <v>28</v>
      </c>
      <c r="AL10" s="50"/>
      <c r="AM10" s="13" t="s">
        <v>111</v>
      </c>
      <c r="AN10" s="13" t="s">
        <v>112</v>
      </c>
      <c r="AP10" s="13" t="s">
        <v>113</v>
      </c>
      <c r="AQ10" s="13" t="s">
        <v>114</v>
      </c>
      <c r="AR10" s="13" t="s">
        <v>64</v>
      </c>
      <c r="AS10" s="50"/>
    </row>
    <row r="11" ht="14.25" customHeight="1">
      <c r="A11" s="50"/>
      <c r="B11" s="42" t="str">
        <f>'Invoice Tracking Rev Rec'!A5</f>
        <v>customer 1</v>
      </c>
      <c r="C11" s="42"/>
      <c r="D11" s="42" t="str">
        <f>'Invoice Tracking Rev Rec'!B5</f>
        <v>customer 1</v>
      </c>
      <c r="E11" s="42"/>
      <c r="F11" s="42">
        <f>'Invoice Tracking Rev Rec'!C5</f>
        <v>1001</v>
      </c>
      <c r="G11" s="42"/>
      <c r="H11" s="84">
        <f>'Invoice Tracking Rev Rec'!H5</f>
        <v>43706</v>
      </c>
      <c r="I11" s="84" t="s">
        <v>115</v>
      </c>
      <c r="J11" s="84" t="s">
        <v>115</v>
      </c>
      <c r="K11" s="84" t="s">
        <v>115</v>
      </c>
      <c r="L11" s="84" t="str">
        <f>IF(K11="Completed",Q11-1,IF(K11="NA","NA",MAX(J11,D8)))</f>
        <v>NA</v>
      </c>
      <c r="M11" s="84">
        <v>43160.0</v>
      </c>
      <c r="N11" s="84">
        <v>43524.0</v>
      </c>
      <c r="O11" s="84">
        <f>'Invoice Tracking Rev Rec'!J5</f>
        <v>43678</v>
      </c>
      <c r="P11" s="84">
        <f>'Invoice Tracking Rev Rec'!K5</f>
        <v>44043</v>
      </c>
      <c r="Q11" s="84">
        <f>'Invoice Tracking Rev Rec'!J5</f>
        <v>43678</v>
      </c>
      <c r="R11" s="84">
        <f>'Invoice Tracking Rev Rec'!K5</f>
        <v>44043</v>
      </c>
      <c r="S11" s="84"/>
      <c r="T11" s="38">
        <f t="shared" ref="T11:T12" si="7">IF(S11&gt;0,"NA",IF(R11&gt;0,R11+1,""))</f>
        <v>44044</v>
      </c>
      <c r="U11" s="85" t="s">
        <v>24</v>
      </c>
      <c r="V11" s="42" t="s">
        <v>116</v>
      </c>
      <c r="W11" s="86"/>
      <c r="X11" s="86">
        <v>50000.0</v>
      </c>
      <c r="Y11" s="86"/>
      <c r="Z11" s="86"/>
      <c r="AA11" s="86">
        <f t="shared" ref="AA11:AA12" si="8">X11</f>
        <v>50000</v>
      </c>
      <c r="AB11" s="86">
        <f t="shared" ref="AB11:AB12" si="9">AA11</f>
        <v>50000</v>
      </c>
      <c r="AC11" s="42" t="s">
        <v>117</v>
      </c>
      <c r="AD11" s="42"/>
      <c r="AE11" s="84"/>
      <c r="AF11" s="84"/>
      <c r="AG11" s="84"/>
      <c r="AH11" s="42"/>
      <c r="AI11" s="50"/>
      <c r="AJ11" s="50">
        <v>1.0</v>
      </c>
      <c r="AK11" s="50" t="str">
        <f t="shared" ref="AK11:AK23" si="10">+D11</f>
        <v>customer 1</v>
      </c>
      <c r="AL11" s="50"/>
      <c r="AM11" s="87" t="str">
        <f t="shared" ref="AM11:AM12" si="11">+W11</f>
        <v/>
      </c>
      <c r="AN11" s="88">
        <f t="shared" ref="AN11:AN22" si="12">IF(Q11&gt;0,Q11,O11)</f>
        <v>43678</v>
      </c>
      <c r="AO11" s="87"/>
      <c r="AP11" s="87">
        <f>IF(Q11&gt;0,AB11,0)</f>
        <v>50000</v>
      </c>
      <c r="AQ11" s="87">
        <f t="shared" ref="AQ11:AQ12" si="13">+AR11-AP11</f>
        <v>0</v>
      </c>
      <c r="AR11" s="87">
        <f>+AB11</f>
        <v>50000</v>
      </c>
      <c r="AS11" s="87"/>
    </row>
    <row r="12" ht="14.25" customHeight="1">
      <c r="A12" s="50"/>
      <c r="B12" s="42" t="str">
        <f>'Invoice Tracking Rev Rec'!A6</f>
        <v>customer 2</v>
      </c>
      <c r="C12" s="15"/>
      <c r="D12" s="42" t="str">
        <f>'Invoice Tracking Rev Rec'!B6</f>
        <v>customer 2</v>
      </c>
      <c r="E12" s="15"/>
      <c r="F12" s="42">
        <f>'Invoice Tracking Rev Rec'!C6</f>
        <v>1002</v>
      </c>
      <c r="G12" s="15"/>
      <c r="H12" s="84">
        <f>'Invoice Tracking Rev Rec'!H6</f>
        <v>43692</v>
      </c>
      <c r="I12" s="38" t="s">
        <v>115</v>
      </c>
      <c r="J12" s="38" t="s">
        <v>115</v>
      </c>
      <c r="K12" s="38" t="s">
        <v>118</v>
      </c>
      <c r="L12" s="38">
        <f>IF(K12="Completed",Q12-1,IF(K12="NA","NA",MAX(J12,B1)))</f>
        <v>43738</v>
      </c>
      <c r="M12" s="38">
        <v>43169.0</v>
      </c>
      <c r="N12" s="38">
        <v>43533.0</v>
      </c>
      <c r="O12" s="84">
        <f>'Invoice Tracking Rev Rec'!J6</f>
        <v>43739</v>
      </c>
      <c r="P12" s="84">
        <f>'Invoice Tracking Rev Rec'!K6</f>
        <v>43830</v>
      </c>
      <c r="Q12" s="84">
        <f>'Invoice Tracking Rev Rec'!J6</f>
        <v>43739</v>
      </c>
      <c r="R12" s="84">
        <f>'Invoice Tracking Rev Rec'!K6</f>
        <v>43830</v>
      </c>
      <c r="S12" s="38"/>
      <c r="T12" s="38">
        <f t="shared" si="7"/>
        <v>43831</v>
      </c>
      <c r="U12" s="89" t="s">
        <v>16</v>
      </c>
      <c r="V12" s="15" t="s">
        <v>119</v>
      </c>
      <c r="W12" s="37"/>
      <c r="X12" s="37">
        <v>4000.0</v>
      </c>
      <c r="Y12" s="37"/>
      <c r="Z12" s="37"/>
      <c r="AA12" s="86">
        <f t="shared" si="8"/>
        <v>4000</v>
      </c>
      <c r="AB12" s="37">
        <f t="shared" si="9"/>
        <v>4000</v>
      </c>
      <c r="AC12" s="15" t="s">
        <v>117</v>
      </c>
      <c r="AD12" s="15"/>
      <c r="AE12" s="38"/>
      <c r="AF12" s="38"/>
      <c r="AG12" s="38"/>
      <c r="AH12" s="15"/>
      <c r="AI12" s="50"/>
      <c r="AJ12" s="50">
        <f t="shared" ref="AJ12:AJ23" si="14">+AJ11+1</f>
        <v>2</v>
      </c>
      <c r="AK12" s="50" t="str">
        <f t="shared" si="10"/>
        <v>customer 2</v>
      </c>
      <c r="AL12" s="50"/>
      <c r="AM12" s="90" t="str">
        <f t="shared" si="11"/>
        <v/>
      </c>
      <c r="AN12" s="88">
        <f t="shared" si="12"/>
        <v>43739</v>
      </c>
      <c r="AO12" s="90"/>
      <c r="AP12" s="90" t="str">
        <f>+AR12</f>
        <v/>
      </c>
      <c r="AQ12" s="90">
        <f t="shared" si="13"/>
        <v>0</v>
      </c>
      <c r="AR12" s="90" t="str">
        <f>+AA24</f>
        <v/>
      </c>
      <c r="AS12" s="87"/>
    </row>
    <row r="13" ht="14.25" customHeight="1">
      <c r="A13" s="50"/>
      <c r="B13" s="15"/>
      <c r="C13" s="15"/>
      <c r="D13" s="15"/>
      <c r="E13" s="15"/>
      <c r="F13" s="15"/>
      <c r="G13" s="15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89"/>
      <c r="V13" s="15"/>
      <c r="W13" s="37"/>
      <c r="X13" s="37"/>
      <c r="Y13" s="37"/>
      <c r="Z13" s="37"/>
      <c r="AA13" s="37"/>
      <c r="AB13" s="37"/>
      <c r="AC13" s="15"/>
      <c r="AD13" s="91"/>
      <c r="AE13" s="38"/>
      <c r="AF13" s="38"/>
      <c r="AG13" s="38"/>
      <c r="AH13" s="15"/>
      <c r="AI13" s="50"/>
      <c r="AJ13" s="50">
        <f t="shared" si="14"/>
        <v>3</v>
      </c>
      <c r="AK13" s="50" t="str">
        <f t="shared" si="10"/>
        <v/>
      </c>
      <c r="AL13" s="50"/>
      <c r="AM13" s="90">
        <f>+W13+W25</f>
        <v>0</v>
      </c>
      <c r="AN13" s="88" t="str">
        <f t="shared" si="12"/>
        <v/>
      </c>
      <c r="AO13" s="90"/>
      <c r="AP13" s="90" t="str">
        <f>AA13</f>
        <v/>
      </c>
      <c r="AQ13" s="90" t="str">
        <f>AA25</f>
        <v/>
      </c>
      <c r="AR13" s="90">
        <f>AP13+AQ13</f>
        <v>0</v>
      </c>
      <c r="AS13" s="87"/>
    </row>
    <row r="14" ht="14.25" customHeight="1">
      <c r="A14" s="50"/>
      <c r="B14" s="15"/>
      <c r="C14" s="15"/>
      <c r="D14" s="15"/>
      <c r="E14" s="15"/>
      <c r="F14" s="15"/>
      <c r="G14" s="15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89"/>
      <c r="V14" s="15"/>
      <c r="W14" s="37"/>
      <c r="X14" s="37"/>
      <c r="Y14" s="37"/>
      <c r="Z14" s="37"/>
      <c r="AA14" s="37"/>
      <c r="AB14" s="37"/>
      <c r="AC14" s="15"/>
      <c r="AD14" s="15"/>
      <c r="AE14" s="38"/>
      <c r="AF14" s="38"/>
      <c r="AG14" s="38"/>
      <c r="AH14" s="15"/>
      <c r="AI14" s="50"/>
      <c r="AJ14" s="50">
        <f t="shared" si="14"/>
        <v>4</v>
      </c>
      <c r="AK14" s="50" t="str">
        <f t="shared" si="10"/>
        <v/>
      </c>
      <c r="AL14" s="50"/>
      <c r="AM14" s="90" t="str">
        <f t="shared" ref="AM14:AM23" si="15">+W14</f>
        <v/>
      </c>
      <c r="AN14" s="88" t="str">
        <f t="shared" si="12"/>
        <v/>
      </c>
      <c r="AO14" s="90"/>
      <c r="AP14" s="90">
        <f t="shared" ref="AP14:AP23" si="16">IF(Q14&gt;0,AB14,0)</f>
        <v>0</v>
      </c>
      <c r="AQ14" s="90">
        <f t="shared" ref="AQ14:AQ23" si="17">+AR14-AP14</f>
        <v>0</v>
      </c>
      <c r="AR14" s="90" t="str">
        <f t="shared" ref="AR14:AR22" si="18">+AB14</f>
        <v/>
      </c>
      <c r="AS14" s="87"/>
    </row>
    <row r="15" ht="14.25" customHeight="1">
      <c r="A15" s="50"/>
      <c r="B15" s="15"/>
      <c r="C15" s="15"/>
      <c r="D15" s="15"/>
      <c r="E15" s="15"/>
      <c r="F15" s="15"/>
      <c r="G15" s="15"/>
      <c r="H15" s="38"/>
      <c r="I15" s="38"/>
      <c r="J15" s="38"/>
      <c r="K15" s="38"/>
      <c r="L15" s="38"/>
      <c r="M15" s="38"/>
      <c r="N15" s="38"/>
      <c r="O15" s="38"/>
      <c r="P15" s="38"/>
      <c r="Q15" s="44"/>
      <c r="R15" s="44"/>
      <c r="S15" s="44"/>
      <c r="T15" s="38"/>
      <c r="U15" s="89"/>
      <c r="V15" s="15"/>
      <c r="W15" s="37"/>
      <c r="X15" s="37"/>
      <c r="Y15" s="37"/>
      <c r="Z15" s="37"/>
      <c r="AA15" s="37"/>
      <c r="AB15" s="37"/>
      <c r="AC15" s="15"/>
      <c r="AD15" s="15"/>
      <c r="AE15" s="38"/>
      <c r="AF15" s="38"/>
      <c r="AG15" s="38"/>
      <c r="AH15" s="15"/>
      <c r="AI15" s="50"/>
      <c r="AJ15" s="50">
        <f t="shared" si="14"/>
        <v>5</v>
      </c>
      <c r="AK15" s="50" t="str">
        <f t="shared" si="10"/>
        <v/>
      </c>
      <c r="AL15" s="50"/>
      <c r="AM15" s="90" t="str">
        <f t="shared" si="15"/>
        <v/>
      </c>
      <c r="AN15" s="88" t="str">
        <f t="shared" si="12"/>
        <v/>
      </c>
      <c r="AO15" s="90"/>
      <c r="AP15" s="90">
        <f t="shared" si="16"/>
        <v>0</v>
      </c>
      <c r="AQ15" s="90">
        <f t="shared" si="17"/>
        <v>0</v>
      </c>
      <c r="AR15" s="90" t="str">
        <f t="shared" si="18"/>
        <v/>
      </c>
      <c r="AS15" s="87"/>
    </row>
    <row r="16" ht="14.25" customHeight="1">
      <c r="A16" s="50"/>
      <c r="B16" s="15"/>
      <c r="C16" s="15"/>
      <c r="D16" s="15"/>
      <c r="E16" s="15"/>
      <c r="F16" s="15"/>
      <c r="G16" s="15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89"/>
      <c r="V16" s="15"/>
      <c r="W16" s="37"/>
      <c r="X16" s="37"/>
      <c r="Y16" s="37"/>
      <c r="Z16" s="37"/>
      <c r="AA16" s="37"/>
      <c r="AB16" s="37"/>
      <c r="AC16" s="15"/>
      <c r="AD16" s="15"/>
      <c r="AE16" s="38"/>
      <c r="AF16" s="38"/>
      <c r="AG16" s="38"/>
      <c r="AH16" s="15"/>
      <c r="AI16" s="50"/>
      <c r="AJ16" s="50">
        <f t="shared" si="14"/>
        <v>6</v>
      </c>
      <c r="AK16" s="50" t="str">
        <f t="shared" si="10"/>
        <v/>
      </c>
      <c r="AL16" s="50"/>
      <c r="AM16" s="90" t="str">
        <f t="shared" si="15"/>
        <v/>
      </c>
      <c r="AN16" s="88" t="str">
        <f t="shared" si="12"/>
        <v/>
      </c>
      <c r="AO16" s="90"/>
      <c r="AP16" s="90">
        <f t="shared" si="16"/>
        <v>0</v>
      </c>
      <c r="AQ16" s="90">
        <f t="shared" si="17"/>
        <v>0</v>
      </c>
      <c r="AR16" s="90" t="str">
        <f t="shared" si="18"/>
        <v/>
      </c>
      <c r="AS16" s="87"/>
    </row>
    <row r="17" ht="14.25" customHeight="1">
      <c r="A17" s="50"/>
      <c r="B17" s="15"/>
      <c r="C17" s="15"/>
      <c r="D17" s="15"/>
      <c r="E17" s="15"/>
      <c r="F17" s="15"/>
      <c r="G17" s="15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89"/>
      <c r="V17" s="15"/>
      <c r="W17" s="37"/>
      <c r="X17" s="37"/>
      <c r="Y17" s="37"/>
      <c r="Z17" s="37"/>
      <c r="AA17" s="37"/>
      <c r="AB17" s="37"/>
      <c r="AC17" s="15"/>
      <c r="AD17" s="15"/>
      <c r="AE17" s="38"/>
      <c r="AF17" s="38"/>
      <c r="AG17" s="38"/>
      <c r="AH17" s="15"/>
      <c r="AI17" s="50"/>
      <c r="AJ17" s="50">
        <f t="shared" si="14"/>
        <v>7</v>
      </c>
      <c r="AK17" s="50" t="str">
        <f t="shared" si="10"/>
        <v/>
      </c>
      <c r="AL17" s="50"/>
      <c r="AM17" s="90" t="str">
        <f t="shared" si="15"/>
        <v/>
      </c>
      <c r="AN17" s="88" t="str">
        <f t="shared" si="12"/>
        <v/>
      </c>
      <c r="AO17" s="90"/>
      <c r="AP17" s="90">
        <f t="shared" si="16"/>
        <v>0</v>
      </c>
      <c r="AQ17" s="90">
        <f t="shared" si="17"/>
        <v>0</v>
      </c>
      <c r="AR17" s="90" t="str">
        <f t="shared" si="18"/>
        <v/>
      </c>
      <c r="AS17" s="87"/>
    </row>
    <row r="18" ht="14.25" customHeight="1">
      <c r="A18" s="50"/>
      <c r="B18" s="15"/>
      <c r="C18" s="15"/>
      <c r="D18" s="15"/>
      <c r="E18" s="15"/>
      <c r="F18" s="15"/>
      <c r="G18" s="15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89"/>
      <c r="V18" s="15"/>
      <c r="W18" s="37"/>
      <c r="X18" s="37"/>
      <c r="Y18" s="37"/>
      <c r="Z18" s="37"/>
      <c r="AA18" s="37"/>
      <c r="AB18" s="37"/>
      <c r="AC18" s="15"/>
      <c r="AD18" s="15"/>
      <c r="AE18" s="38"/>
      <c r="AF18" s="38"/>
      <c r="AG18" s="38"/>
      <c r="AH18" s="15"/>
      <c r="AI18" s="50"/>
      <c r="AJ18" s="50">
        <f t="shared" si="14"/>
        <v>8</v>
      </c>
      <c r="AK18" s="50" t="str">
        <f t="shared" si="10"/>
        <v/>
      </c>
      <c r="AL18" s="50"/>
      <c r="AM18" s="90" t="str">
        <f t="shared" si="15"/>
        <v/>
      </c>
      <c r="AN18" s="88" t="str">
        <f t="shared" si="12"/>
        <v/>
      </c>
      <c r="AO18" s="90"/>
      <c r="AP18" s="90">
        <f t="shared" si="16"/>
        <v>0</v>
      </c>
      <c r="AQ18" s="90">
        <f t="shared" si="17"/>
        <v>0</v>
      </c>
      <c r="AR18" s="90" t="str">
        <f t="shared" si="18"/>
        <v/>
      </c>
      <c r="AS18" s="87"/>
    </row>
    <row r="19" ht="14.25" customHeight="1">
      <c r="A19" s="50"/>
      <c r="B19" s="15"/>
      <c r="C19" s="15"/>
      <c r="D19" s="15"/>
      <c r="E19" s="15"/>
      <c r="F19" s="15"/>
      <c r="G19" s="15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89"/>
      <c r="V19" s="15"/>
      <c r="W19" s="37"/>
      <c r="X19" s="37"/>
      <c r="Y19" s="37"/>
      <c r="Z19" s="37"/>
      <c r="AA19" s="37"/>
      <c r="AB19" s="37"/>
      <c r="AC19" s="15"/>
      <c r="AD19" s="15"/>
      <c r="AE19" s="38"/>
      <c r="AF19" s="38"/>
      <c r="AG19" s="38"/>
      <c r="AH19" s="15"/>
      <c r="AI19" s="50"/>
      <c r="AJ19" s="50">
        <f t="shared" si="14"/>
        <v>9</v>
      </c>
      <c r="AK19" s="50" t="str">
        <f t="shared" si="10"/>
        <v/>
      </c>
      <c r="AL19" s="50"/>
      <c r="AM19" s="90" t="str">
        <f t="shared" si="15"/>
        <v/>
      </c>
      <c r="AN19" s="88" t="str">
        <f t="shared" si="12"/>
        <v/>
      </c>
      <c r="AO19" s="90"/>
      <c r="AP19" s="90">
        <f t="shared" si="16"/>
        <v>0</v>
      </c>
      <c r="AQ19" s="90">
        <f t="shared" si="17"/>
        <v>0</v>
      </c>
      <c r="AR19" s="90" t="str">
        <f t="shared" si="18"/>
        <v/>
      </c>
      <c r="AS19" s="87"/>
    </row>
    <row r="20" ht="14.25" customHeight="1">
      <c r="A20" s="50"/>
      <c r="B20" s="15"/>
      <c r="C20" s="15"/>
      <c r="D20" s="15"/>
      <c r="E20" s="15"/>
      <c r="F20" s="15"/>
      <c r="G20" s="15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89"/>
      <c r="V20" s="15"/>
      <c r="W20" s="37"/>
      <c r="X20" s="37"/>
      <c r="Y20" s="37"/>
      <c r="Z20" s="37"/>
      <c r="AA20" s="37"/>
      <c r="AB20" s="37"/>
      <c r="AC20" s="15"/>
      <c r="AD20" s="15"/>
      <c r="AE20" s="38"/>
      <c r="AF20" s="38"/>
      <c r="AG20" s="38"/>
      <c r="AH20" s="15"/>
      <c r="AI20" s="50"/>
      <c r="AJ20" s="50">
        <f t="shared" si="14"/>
        <v>10</v>
      </c>
      <c r="AK20" s="50" t="str">
        <f t="shared" si="10"/>
        <v/>
      </c>
      <c r="AL20" s="50"/>
      <c r="AM20" s="90" t="str">
        <f t="shared" si="15"/>
        <v/>
      </c>
      <c r="AN20" s="88" t="str">
        <f t="shared" si="12"/>
        <v/>
      </c>
      <c r="AO20" s="90"/>
      <c r="AP20" s="90">
        <f t="shared" si="16"/>
        <v>0</v>
      </c>
      <c r="AQ20" s="90">
        <f t="shared" si="17"/>
        <v>0</v>
      </c>
      <c r="AR20" s="90" t="str">
        <f t="shared" si="18"/>
        <v/>
      </c>
      <c r="AS20" s="87"/>
    </row>
    <row r="21" ht="14.25" customHeight="1">
      <c r="A21" s="50"/>
      <c r="B21" s="15"/>
      <c r="C21" s="15"/>
      <c r="D21" s="15"/>
      <c r="E21" s="15"/>
      <c r="F21" s="15"/>
      <c r="G21" s="15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89"/>
      <c r="V21" s="15"/>
      <c r="W21" s="37"/>
      <c r="X21" s="37"/>
      <c r="Y21" s="37"/>
      <c r="Z21" s="37"/>
      <c r="AA21" s="37"/>
      <c r="AB21" s="37"/>
      <c r="AC21" s="15"/>
      <c r="AD21" s="15"/>
      <c r="AE21" s="38"/>
      <c r="AF21" s="38"/>
      <c r="AG21" s="38"/>
      <c r="AH21" s="15"/>
      <c r="AI21" s="50"/>
      <c r="AJ21" s="50">
        <f t="shared" si="14"/>
        <v>11</v>
      </c>
      <c r="AK21" s="50" t="str">
        <f t="shared" si="10"/>
        <v/>
      </c>
      <c r="AL21" s="50"/>
      <c r="AM21" s="90" t="str">
        <f t="shared" si="15"/>
        <v/>
      </c>
      <c r="AN21" s="88" t="str">
        <f t="shared" si="12"/>
        <v/>
      </c>
      <c r="AO21" s="90"/>
      <c r="AP21" s="90">
        <f t="shared" si="16"/>
        <v>0</v>
      </c>
      <c r="AQ21" s="90">
        <f t="shared" si="17"/>
        <v>0</v>
      </c>
      <c r="AR21" s="90" t="str">
        <f t="shared" si="18"/>
        <v/>
      </c>
      <c r="AS21" s="87"/>
    </row>
    <row r="22" ht="14.25" customHeight="1">
      <c r="A22" s="50"/>
      <c r="B22" s="15"/>
      <c r="C22" s="15"/>
      <c r="D22" s="15"/>
      <c r="E22" s="15"/>
      <c r="F22" s="15"/>
      <c r="G22" s="15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89"/>
      <c r="V22" s="15"/>
      <c r="W22" s="37"/>
      <c r="X22" s="37"/>
      <c r="Y22" s="37"/>
      <c r="Z22" s="37"/>
      <c r="AA22" s="37"/>
      <c r="AB22" s="37"/>
      <c r="AC22" s="15"/>
      <c r="AD22" s="15"/>
      <c r="AE22" s="38"/>
      <c r="AF22" s="38"/>
      <c r="AG22" s="38"/>
      <c r="AH22" s="15"/>
      <c r="AI22" s="50"/>
      <c r="AJ22" s="50">
        <f t="shared" si="14"/>
        <v>12</v>
      </c>
      <c r="AK22" s="50" t="str">
        <f t="shared" si="10"/>
        <v/>
      </c>
      <c r="AL22" s="50"/>
      <c r="AM22" s="90" t="str">
        <f t="shared" si="15"/>
        <v/>
      </c>
      <c r="AN22" s="88" t="str">
        <f t="shared" si="12"/>
        <v/>
      </c>
      <c r="AO22" s="90"/>
      <c r="AP22" s="90">
        <f t="shared" si="16"/>
        <v>0</v>
      </c>
      <c r="AQ22" s="90">
        <f t="shared" si="17"/>
        <v>0</v>
      </c>
      <c r="AR22" s="90" t="str">
        <f t="shared" si="18"/>
        <v/>
      </c>
      <c r="AS22" s="87"/>
    </row>
    <row r="23" ht="14.25" customHeight="1">
      <c r="A23" s="50"/>
      <c r="B23" s="15"/>
      <c r="C23" s="15"/>
      <c r="D23" s="15"/>
      <c r="E23" s="15"/>
      <c r="F23" s="15"/>
      <c r="G23" s="15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89"/>
      <c r="V23" s="15"/>
      <c r="W23" s="37"/>
      <c r="X23" s="37"/>
      <c r="Y23" s="37"/>
      <c r="Z23" s="37"/>
      <c r="AA23" s="37"/>
      <c r="AB23" s="37"/>
      <c r="AC23" s="15"/>
      <c r="AD23" s="15"/>
      <c r="AE23" s="38"/>
      <c r="AF23" s="38"/>
      <c r="AG23" s="38"/>
      <c r="AH23" s="15"/>
      <c r="AI23" s="50"/>
      <c r="AJ23" s="50">
        <f t="shared" si="14"/>
        <v>13</v>
      </c>
      <c r="AK23" s="50" t="str">
        <f t="shared" si="10"/>
        <v/>
      </c>
      <c r="AL23" s="50"/>
      <c r="AM23" s="90" t="str">
        <f t="shared" si="15"/>
        <v/>
      </c>
      <c r="AN23" s="88">
        <f>+O39</f>
        <v>43500</v>
      </c>
      <c r="AO23" s="90"/>
      <c r="AP23" s="90">
        <f t="shared" si="16"/>
        <v>0</v>
      </c>
      <c r="AQ23" s="92">
        <f t="shared" si="17"/>
        <v>18000</v>
      </c>
      <c r="AR23" s="92">
        <f>+AA39</f>
        <v>18000</v>
      </c>
      <c r="AS23" s="87"/>
    </row>
    <row r="24" ht="14.25" customHeight="1">
      <c r="A24" s="50"/>
      <c r="B24" s="15"/>
      <c r="C24" s="15"/>
      <c r="D24" s="15"/>
      <c r="E24" s="15"/>
      <c r="F24" s="15"/>
      <c r="G24" s="15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89"/>
      <c r="V24" s="15"/>
      <c r="W24" s="37"/>
      <c r="X24" s="37"/>
      <c r="Y24" s="37"/>
      <c r="Z24" s="37"/>
      <c r="AA24" s="37"/>
      <c r="AB24" s="37"/>
      <c r="AC24" s="15"/>
      <c r="AD24" s="15"/>
      <c r="AE24" s="38"/>
      <c r="AF24" s="38"/>
      <c r="AG24" s="38"/>
      <c r="AH24" s="15"/>
      <c r="AI24" s="50"/>
      <c r="AJ24" s="50">
        <v>14.0</v>
      </c>
      <c r="AK24" s="50" t="str">
        <f>D26</f>
        <v/>
      </c>
      <c r="AL24" s="50"/>
      <c r="AM24" s="90">
        <v>7000.0</v>
      </c>
      <c r="AN24" s="88">
        <v>43496.0</v>
      </c>
      <c r="AO24" s="90"/>
      <c r="AP24" s="90"/>
      <c r="AQ24" s="92">
        <v>70400.0</v>
      </c>
      <c r="AR24" s="92">
        <f>AQ24</f>
        <v>70400</v>
      </c>
      <c r="AS24" s="87"/>
    </row>
    <row r="25" ht="14.25" customHeight="1">
      <c r="A25" s="50"/>
      <c r="B25" s="15"/>
      <c r="C25" s="15"/>
      <c r="D25" s="54"/>
      <c r="E25" s="54"/>
      <c r="F25" s="15"/>
      <c r="G25" s="15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89"/>
      <c r="V25" s="15"/>
      <c r="W25" s="37"/>
      <c r="X25" s="37"/>
      <c r="Y25" s="37"/>
      <c r="Z25" s="93"/>
      <c r="AA25" s="37"/>
      <c r="AB25" s="37"/>
      <c r="AC25" s="15"/>
      <c r="AD25" s="15"/>
      <c r="AE25" s="38"/>
      <c r="AF25" s="38"/>
      <c r="AG25" s="38"/>
      <c r="AH25" s="15"/>
      <c r="AI25" s="50"/>
      <c r="AJ25" s="50"/>
      <c r="AK25" s="94" t="s">
        <v>64</v>
      </c>
      <c r="AL25" s="50"/>
      <c r="AM25" s="95">
        <f>SUM(AM11:AM24)</f>
        <v>7000</v>
      </c>
      <c r="AN25" s="50"/>
      <c r="AO25" s="50"/>
      <c r="AP25" s="95">
        <f t="shared" ref="AP25:AR25" si="19">SUM(AP11:AP24)</f>
        <v>50000</v>
      </c>
      <c r="AQ25" s="95">
        <f t="shared" si="19"/>
        <v>88400</v>
      </c>
      <c r="AR25" s="95">
        <f t="shared" si="19"/>
        <v>138400</v>
      </c>
      <c r="AS25" s="87"/>
    </row>
    <row r="26" ht="14.25" customHeight="1">
      <c r="A26" s="50"/>
      <c r="B26" s="15"/>
      <c r="C26" s="15"/>
      <c r="D26" s="15"/>
      <c r="E26" s="15"/>
      <c r="F26" s="15"/>
      <c r="G26" s="15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89"/>
      <c r="V26" s="15"/>
      <c r="W26" s="37"/>
      <c r="X26" s="37"/>
      <c r="Y26" s="37"/>
      <c r="Z26" s="37"/>
      <c r="AA26" s="37"/>
      <c r="AB26" s="37"/>
      <c r="AC26" s="15"/>
      <c r="AD26" s="15"/>
      <c r="AE26" s="38"/>
      <c r="AF26" s="38"/>
      <c r="AG26" s="38"/>
      <c r="AH26" s="15"/>
      <c r="AI26" s="50"/>
      <c r="AJ26" s="50"/>
      <c r="AK26" s="94"/>
      <c r="AL26" s="50"/>
      <c r="AM26" s="50"/>
      <c r="AO26" s="50"/>
      <c r="AP26" s="50"/>
      <c r="AQ26" s="50"/>
      <c r="AR26" s="50"/>
      <c r="AS26" s="87"/>
    </row>
    <row r="27" ht="14.25" customHeight="1">
      <c r="A27" s="50"/>
      <c r="B27" s="15"/>
      <c r="C27" s="15"/>
      <c r="D27" s="15"/>
      <c r="E27" s="15"/>
      <c r="F27" s="15"/>
      <c r="G27" s="1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89"/>
      <c r="V27" s="15"/>
      <c r="W27" s="37"/>
      <c r="X27" s="37"/>
      <c r="Y27" s="37"/>
      <c r="Z27" s="37"/>
      <c r="AA27" s="37"/>
      <c r="AB27" s="37"/>
      <c r="AC27" s="15"/>
      <c r="AD27" s="15"/>
      <c r="AE27" s="38"/>
      <c r="AF27" s="38"/>
      <c r="AG27" s="38"/>
      <c r="AH27" s="15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</row>
    <row r="28" ht="14.25" customHeight="1">
      <c r="A28" s="50"/>
      <c r="B28" s="79" t="s">
        <v>120</v>
      </c>
      <c r="C28" s="79"/>
      <c r="D28" s="79"/>
      <c r="E28" s="79"/>
      <c r="F28" s="80"/>
      <c r="G28" s="80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2"/>
      <c r="V28" s="80"/>
      <c r="W28" s="83"/>
      <c r="X28" s="83"/>
      <c r="Y28" s="83"/>
      <c r="Z28" s="83"/>
      <c r="AA28" s="83"/>
      <c r="AB28" s="83"/>
      <c r="AC28" s="80"/>
      <c r="AD28" s="80"/>
      <c r="AE28" s="81"/>
      <c r="AF28" s="81"/>
      <c r="AG28" s="81"/>
      <c r="AH28" s="80"/>
      <c r="AJ28" s="50"/>
      <c r="AK28" s="50"/>
      <c r="AL28" s="50"/>
      <c r="AM28" s="50"/>
      <c r="AN28" s="50"/>
      <c r="AO28" s="50"/>
      <c r="AP28" s="50"/>
      <c r="AQ28" s="50"/>
      <c r="AR28" s="50"/>
      <c r="AS28" s="50"/>
    </row>
    <row r="29" ht="14.25" customHeight="1">
      <c r="A29" s="50"/>
      <c r="B29" s="15"/>
      <c r="C29" s="15"/>
      <c r="D29" s="15" t="s">
        <v>121</v>
      </c>
      <c r="E29" s="15"/>
      <c r="F29" s="15"/>
      <c r="G29" s="15"/>
      <c r="H29" s="38"/>
      <c r="I29" s="38">
        <v>43500.0</v>
      </c>
      <c r="J29" s="38">
        <v>43188.0</v>
      </c>
      <c r="K29" s="38"/>
      <c r="L29" s="38">
        <v>43476.0</v>
      </c>
      <c r="M29" s="38"/>
      <c r="N29" s="38"/>
      <c r="O29" s="38">
        <v>43191.0</v>
      </c>
      <c r="P29" s="38">
        <f>+O29+364</f>
        <v>43555</v>
      </c>
      <c r="Q29" s="38"/>
      <c r="R29" s="38"/>
      <c r="S29" s="38"/>
      <c r="T29" s="38"/>
      <c r="U29" s="89" t="s">
        <v>24</v>
      </c>
      <c r="V29" s="15" t="s">
        <v>116</v>
      </c>
      <c r="W29" s="37">
        <v>11500.0</v>
      </c>
      <c r="X29" s="37">
        <v>47400.0</v>
      </c>
      <c r="Y29" s="37">
        <v>3000.0</v>
      </c>
      <c r="Z29" s="37">
        <v>750.0</v>
      </c>
      <c r="AA29" s="37"/>
      <c r="AB29" s="37"/>
      <c r="AC29" s="15"/>
      <c r="AD29" s="15"/>
      <c r="AE29" s="38"/>
      <c r="AF29" s="38"/>
      <c r="AG29" s="38"/>
      <c r="AH29" s="15"/>
    </row>
    <row r="30" ht="14.25" customHeight="1">
      <c r="A30" s="50"/>
      <c r="B30" s="15"/>
      <c r="C30" s="15"/>
      <c r="D30" s="96" t="s">
        <v>122</v>
      </c>
      <c r="E30" s="15"/>
      <c r="F30" s="15"/>
      <c r="G30" s="15"/>
      <c r="H30" s="38"/>
      <c r="I30" s="38">
        <v>43493.0</v>
      </c>
      <c r="J30" s="38">
        <v>43574.0</v>
      </c>
      <c r="K30" s="38"/>
      <c r="L30" s="38"/>
      <c r="M30" s="38"/>
      <c r="N30" s="38"/>
      <c r="O30" s="38">
        <v>43575.0</v>
      </c>
      <c r="P30" s="38">
        <v>43940.0</v>
      </c>
      <c r="Q30" s="38"/>
      <c r="R30" s="38"/>
      <c r="S30" s="38"/>
      <c r="T30" s="38"/>
      <c r="U30" s="89" t="s">
        <v>22</v>
      </c>
      <c r="V30" s="15" t="s">
        <v>116</v>
      </c>
      <c r="W30" s="37">
        <v>9500.0</v>
      </c>
      <c r="X30" s="37">
        <v>48000.0</v>
      </c>
      <c r="Y30" s="37">
        <v>0.0</v>
      </c>
      <c r="Z30" s="37">
        <v>0.0</v>
      </c>
      <c r="AA30" s="37">
        <f t="shared" ref="AA30:AA31" si="20">X30</f>
        <v>48000</v>
      </c>
      <c r="AB30" s="37"/>
      <c r="AC30" s="15"/>
      <c r="AD30" s="15"/>
      <c r="AE30" s="38"/>
      <c r="AF30" s="38"/>
      <c r="AG30" s="38"/>
      <c r="AH30" s="15"/>
    </row>
    <row r="31" ht="14.25" customHeight="1">
      <c r="A31" s="50"/>
      <c r="B31" s="15"/>
      <c r="C31" s="15"/>
      <c r="D31" s="15" t="s">
        <v>123</v>
      </c>
      <c r="E31" s="15"/>
      <c r="F31" s="15"/>
      <c r="G31" s="15"/>
      <c r="H31" s="38"/>
      <c r="I31" s="38">
        <v>43486.0</v>
      </c>
      <c r="J31" s="38">
        <v>43520.0</v>
      </c>
      <c r="K31" s="38"/>
      <c r="L31" s="38"/>
      <c r="M31" s="38"/>
      <c r="N31" s="38"/>
      <c r="O31" s="38">
        <v>43521.0</v>
      </c>
      <c r="P31" s="38">
        <v>43885.0</v>
      </c>
      <c r="Q31" s="38"/>
      <c r="R31" s="38"/>
      <c r="S31" s="38"/>
      <c r="T31" s="38" t="str">
        <f>IF(S31&gt;0,"NA",IF(R31&gt;0,R31+1,""))</f>
        <v/>
      </c>
      <c r="U31" s="89" t="s">
        <v>16</v>
      </c>
      <c r="V31" s="15" t="s">
        <v>116</v>
      </c>
      <c r="W31" s="37">
        <v>10000.0</v>
      </c>
      <c r="X31" s="37">
        <v>32640.0</v>
      </c>
      <c r="Y31" s="37">
        <v>0.0</v>
      </c>
      <c r="Z31" s="37">
        <v>0.0</v>
      </c>
      <c r="AA31" s="37">
        <f t="shared" si="20"/>
        <v>32640</v>
      </c>
      <c r="AB31" s="37"/>
      <c r="AC31" s="15"/>
      <c r="AD31" s="15"/>
      <c r="AE31" s="38"/>
      <c r="AF31" s="38"/>
      <c r="AG31" s="38"/>
      <c r="AH31" s="15"/>
    </row>
    <row r="32" ht="14.25" customHeight="1">
      <c r="A32" s="50"/>
      <c r="B32" s="15"/>
      <c r="C32" s="15"/>
      <c r="D32" s="15" t="s">
        <v>124</v>
      </c>
      <c r="E32" s="15"/>
      <c r="F32" s="15"/>
      <c r="G32" s="15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89"/>
      <c r="V32" s="15"/>
      <c r="W32" s="37"/>
      <c r="X32" s="37"/>
      <c r="Y32" s="37"/>
      <c r="Z32" s="37"/>
      <c r="AA32" s="37"/>
      <c r="AB32" s="37"/>
      <c r="AC32" s="15"/>
      <c r="AD32" s="15"/>
      <c r="AE32" s="38"/>
      <c r="AF32" s="38"/>
      <c r="AG32" s="38"/>
      <c r="AH32" s="15"/>
    </row>
    <row r="33" ht="14.25" customHeight="1">
      <c r="A33" s="50"/>
      <c r="B33" s="15"/>
      <c r="C33" s="15"/>
      <c r="D33" s="15" t="s">
        <v>125</v>
      </c>
      <c r="E33" s="15"/>
      <c r="F33" s="15"/>
      <c r="G33" s="15"/>
      <c r="H33" s="38"/>
      <c r="I33" s="38">
        <v>43121.0</v>
      </c>
      <c r="J33" s="38">
        <v>43146.0</v>
      </c>
      <c r="K33" s="38"/>
      <c r="L33" s="38"/>
      <c r="M33" s="38"/>
      <c r="N33" s="38"/>
      <c r="O33" s="38">
        <v>43147.0</v>
      </c>
      <c r="P33" s="38">
        <f t="shared" ref="P33:P34" si="21">+O33+364</f>
        <v>43511</v>
      </c>
      <c r="Q33" s="38"/>
      <c r="R33" s="38"/>
      <c r="S33" s="38"/>
      <c r="T33" s="38"/>
      <c r="U33" s="89" t="s">
        <v>24</v>
      </c>
      <c r="V33" s="15" t="s">
        <v>116</v>
      </c>
      <c r="W33" s="37">
        <v>7500.0</v>
      </c>
      <c r="X33" s="37">
        <v>49560.0</v>
      </c>
      <c r="Y33" s="37">
        <v>1500.0</v>
      </c>
      <c r="Z33" s="37"/>
      <c r="AA33" s="37"/>
      <c r="AB33" s="37"/>
      <c r="AC33" s="15"/>
      <c r="AD33" s="15"/>
      <c r="AE33" s="38"/>
      <c r="AF33" s="38"/>
      <c r="AG33" s="38"/>
      <c r="AH33" s="15"/>
    </row>
    <row r="34" ht="14.25" customHeight="1">
      <c r="A34" s="50"/>
      <c r="B34" s="15"/>
      <c r="C34" s="15"/>
      <c r="D34" s="15" t="s">
        <v>126</v>
      </c>
      <c r="E34" s="15" t="s">
        <v>127</v>
      </c>
      <c r="F34" s="15"/>
      <c r="G34" s="15"/>
      <c r="H34" s="38"/>
      <c r="I34" s="38">
        <v>43121.0</v>
      </c>
      <c r="J34" s="38">
        <v>43155.0</v>
      </c>
      <c r="K34" s="38"/>
      <c r="L34" s="38"/>
      <c r="M34" s="38"/>
      <c r="N34" s="38"/>
      <c r="O34" s="38">
        <v>43156.0</v>
      </c>
      <c r="P34" s="38">
        <f t="shared" si="21"/>
        <v>43520</v>
      </c>
      <c r="Q34" s="38"/>
      <c r="R34" s="38"/>
      <c r="S34" s="38"/>
      <c r="T34" s="38"/>
      <c r="U34" s="89" t="s">
        <v>24</v>
      </c>
      <c r="V34" s="15"/>
      <c r="W34" s="37">
        <v>7500.0</v>
      </c>
      <c r="X34" s="37">
        <v>21900.0</v>
      </c>
      <c r="Y34" s="37"/>
      <c r="Z34" s="37"/>
      <c r="AA34" s="37"/>
      <c r="AB34" s="37"/>
      <c r="AC34" s="15"/>
      <c r="AD34" s="15"/>
      <c r="AE34" s="38"/>
      <c r="AF34" s="38"/>
      <c r="AG34" s="38"/>
      <c r="AH34" s="15"/>
    </row>
    <row r="35" ht="14.25" customHeight="1">
      <c r="A35" s="50"/>
      <c r="B35" s="15"/>
      <c r="C35" s="15"/>
      <c r="D35" s="15" t="s">
        <v>128</v>
      </c>
      <c r="E35" s="15"/>
      <c r="F35" s="15"/>
      <c r="G35" s="15"/>
      <c r="H35" s="38"/>
      <c r="I35" s="38" t="s">
        <v>115</v>
      </c>
      <c r="J35" s="38" t="s">
        <v>115</v>
      </c>
      <c r="K35" s="38"/>
      <c r="L35" s="38"/>
      <c r="M35" s="38"/>
      <c r="N35" s="38"/>
      <c r="O35" s="38">
        <v>43497.0</v>
      </c>
      <c r="P35" s="38">
        <v>43861.0</v>
      </c>
      <c r="Q35" s="38"/>
      <c r="R35" s="38"/>
      <c r="S35" s="38"/>
      <c r="T35" s="38"/>
      <c r="U35" s="89"/>
      <c r="V35" s="15"/>
      <c r="W35" s="37"/>
      <c r="X35" s="37">
        <v>70400.0</v>
      </c>
      <c r="Y35" s="37"/>
      <c r="Z35" s="37"/>
      <c r="AA35" s="37">
        <f>X35</f>
        <v>70400</v>
      </c>
      <c r="AB35" s="37"/>
      <c r="AC35" s="15"/>
      <c r="AD35" s="15"/>
      <c r="AE35" s="38"/>
      <c r="AF35" s="38"/>
      <c r="AG35" s="38"/>
      <c r="AH35" s="15"/>
    </row>
    <row r="36" ht="14.25" customHeight="1">
      <c r="A36" s="50"/>
      <c r="B36" s="15"/>
      <c r="C36" s="15"/>
      <c r="D36" s="15" t="s">
        <v>129</v>
      </c>
      <c r="E36" s="15"/>
      <c r="F36" s="15"/>
      <c r="G36" s="15"/>
      <c r="H36" s="38"/>
      <c r="I36" s="38" t="s">
        <v>115</v>
      </c>
      <c r="J36" s="38" t="s">
        <v>115</v>
      </c>
      <c r="K36" s="38" t="s">
        <v>130</v>
      </c>
      <c r="L36" s="38">
        <f>IF(K36="Completed",Q36-1,IF(K36="NA","NA",MAX(J36,B25)))</f>
        <v>0</v>
      </c>
      <c r="M36" s="38">
        <v>43497.0</v>
      </c>
      <c r="N36" s="38">
        <v>43861.0</v>
      </c>
      <c r="O36" s="38">
        <v>43500.0</v>
      </c>
      <c r="P36" s="38">
        <v>43864.0</v>
      </c>
      <c r="Q36" s="38"/>
      <c r="R36" s="38"/>
      <c r="S36" s="38"/>
      <c r="T36" s="38"/>
      <c r="U36" s="89" t="s">
        <v>24</v>
      </c>
      <c r="V36" s="15" t="s">
        <v>116</v>
      </c>
      <c r="W36" s="37"/>
      <c r="X36" s="37">
        <v>18000.0</v>
      </c>
      <c r="Y36" s="37"/>
      <c r="Z36" s="37"/>
      <c r="AA36" s="37">
        <f t="shared" ref="AA36:AA39" si="22">+X36</f>
        <v>18000</v>
      </c>
      <c r="AB36" s="37">
        <f t="shared" ref="AB36:AB39" si="23">+AA36</f>
        <v>18000</v>
      </c>
      <c r="AC36" s="15"/>
      <c r="AD36" s="15"/>
      <c r="AE36" s="38"/>
      <c r="AF36" s="38"/>
      <c r="AG36" s="38"/>
      <c r="AH36" s="15"/>
    </row>
    <row r="37" ht="14.25" customHeight="1">
      <c r="A37" s="50"/>
      <c r="B37" s="15"/>
      <c r="C37" s="15"/>
      <c r="D37" s="96" t="s">
        <v>131</v>
      </c>
      <c r="E37" s="15" t="s">
        <v>132</v>
      </c>
      <c r="F37" s="15"/>
      <c r="G37" s="15"/>
      <c r="H37" s="38"/>
      <c r="I37" s="38" t="s">
        <v>115</v>
      </c>
      <c r="J37" s="38" t="s">
        <v>115</v>
      </c>
      <c r="K37" s="38" t="s">
        <v>130</v>
      </c>
      <c r="L37" s="38">
        <f>IF(K37="Completed",Q37-1,IF(K37="NA","NA",MAX(J37,B25)))</f>
        <v>0</v>
      </c>
      <c r="M37" s="38">
        <v>43497.0</v>
      </c>
      <c r="N37" s="38">
        <v>43861.0</v>
      </c>
      <c r="O37" s="38">
        <v>43500.0</v>
      </c>
      <c r="P37" s="38">
        <v>43864.0</v>
      </c>
      <c r="Q37" s="38"/>
      <c r="R37" s="38"/>
      <c r="S37" s="38"/>
      <c r="T37" s="38"/>
      <c r="U37" s="89" t="s">
        <v>24</v>
      </c>
      <c r="V37" s="15" t="s">
        <v>116</v>
      </c>
      <c r="W37" s="37"/>
      <c r="X37" s="37">
        <v>18000.0</v>
      </c>
      <c r="Y37" s="37"/>
      <c r="Z37" s="37"/>
      <c r="AA37" s="37">
        <f t="shared" si="22"/>
        <v>18000</v>
      </c>
      <c r="AB37" s="37">
        <f t="shared" si="23"/>
        <v>18000</v>
      </c>
      <c r="AC37" s="15"/>
      <c r="AD37" s="15"/>
      <c r="AE37" s="38"/>
      <c r="AF37" s="38"/>
      <c r="AG37" s="38"/>
      <c r="AH37" s="15"/>
    </row>
    <row r="38" ht="14.25" customHeight="1">
      <c r="A38" s="50"/>
      <c r="B38" s="15"/>
      <c r="C38" s="15" t="s">
        <v>133</v>
      </c>
      <c r="D38" s="15" t="s">
        <v>134</v>
      </c>
      <c r="E38" s="15" t="s">
        <v>135</v>
      </c>
      <c r="F38" s="15"/>
      <c r="G38" s="15"/>
      <c r="H38" s="38"/>
      <c r="I38" s="38" t="s">
        <v>115</v>
      </c>
      <c r="J38" s="38" t="s">
        <v>115</v>
      </c>
      <c r="K38" s="38" t="s">
        <v>130</v>
      </c>
      <c r="L38" s="38">
        <f t="shared" ref="L38:L39" si="24">IF(K38="Completed",Q38-1,IF(K38="NA","NA",MAX(J38,B25)))</f>
        <v>0</v>
      </c>
      <c r="M38" s="38">
        <v>43497.0</v>
      </c>
      <c r="N38" s="38">
        <v>43861.0</v>
      </c>
      <c r="O38" s="38">
        <v>43500.0</v>
      </c>
      <c r="P38" s="38">
        <v>43864.0</v>
      </c>
      <c r="Q38" s="38"/>
      <c r="R38" s="38"/>
      <c r="S38" s="38"/>
      <c r="T38" s="38"/>
      <c r="U38" s="89" t="s">
        <v>24</v>
      </c>
      <c r="V38" s="15" t="s">
        <v>116</v>
      </c>
      <c r="W38" s="37"/>
      <c r="X38" s="37">
        <v>18000.0</v>
      </c>
      <c r="Y38" s="37"/>
      <c r="Z38" s="37"/>
      <c r="AA38" s="37">
        <f t="shared" si="22"/>
        <v>18000</v>
      </c>
      <c r="AB38" s="37">
        <f t="shared" si="23"/>
        <v>18000</v>
      </c>
      <c r="AC38" s="15"/>
      <c r="AD38" s="15"/>
      <c r="AE38" s="38"/>
      <c r="AF38" s="38"/>
      <c r="AG38" s="38"/>
      <c r="AH38" s="15"/>
    </row>
    <row r="39" ht="14.25" customHeight="1">
      <c r="A39" s="50"/>
      <c r="B39" s="15"/>
      <c r="C39" s="15" t="s">
        <v>133</v>
      </c>
      <c r="D39" s="15" t="s">
        <v>136</v>
      </c>
      <c r="E39" s="15" t="s">
        <v>137</v>
      </c>
      <c r="F39" s="15"/>
      <c r="G39" s="15"/>
      <c r="H39" s="38"/>
      <c r="I39" s="38" t="s">
        <v>115</v>
      </c>
      <c r="J39" s="38" t="s">
        <v>115</v>
      </c>
      <c r="K39" s="38" t="s">
        <v>130</v>
      </c>
      <c r="L39" s="38">
        <f t="shared" si="24"/>
        <v>0</v>
      </c>
      <c r="M39" s="38">
        <v>43497.0</v>
      </c>
      <c r="N39" s="38">
        <v>43861.0</v>
      </c>
      <c r="O39" s="38">
        <v>43500.0</v>
      </c>
      <c r="P39" s="38">
        <v>43864.0</v>
      </c>
      <c r="Q39" s="38"/>
      <c r="R39" s="38"/>
      <c r="S39" s="38"/>
      <c r="T39" s="38"/>
      <c r="U39" s="89" t="s">
        <v>24</v>
      </c>
      <c r="V39" s="15" t="s">
        <v>116</v>
      </c>
      <c r="W39" s="37"/>
      <c r="X39" s="37">
        <v>18000.0</v>
      </c>
      <c r="Y39" s="37"/>
      <c r="Z39" s="37"/>
      <c r="AA39" s="37">
        <f t="shared" si="22"/>
        <v>18000</v>
      </c>
      <c r="AB39" s="37">
        <f t="shared" si="23"/>
        <v>18000</v>
      </c>
      <c r="AC39" s="15"/>
      <c r="AD39" s="15"/>
      <c r="AE39" s="38"/>
      <c r="AF39" s="38"/>
      <c r="AG39" s="38"/>
      <c r="AH39" s="15"/>
    </row>
    <row r="40" ht="14.25" customHeight="1">
      <c r="A40" s="50"/>
      <c r="B40" s="15"/>
      <c r="C40" s="15"/>
      <c r="D40" s="15"/>
      <c r="E40" s="15"/>
      <c r="F40" s="15"/>
      <c r="G40" s="15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89"/>
      <c r="V40" s="15"/>
      <c r="W40" s="37"/>
      <c r="X40" s="37"/>
      <c r="Y40" s="37"/>
      <c r="Z40" s="37"/>
      <c r="AA40" s="37"/>
      <c r="AB40" s="37"/>
      <c r="AC40" s="15"/>
      <c r="AD40" s="15"/>
      <c r="AE40" s="38"/>
      <c r="AF40" s="38"/>
      <c r="AG40" s="38"/>
      <c r="AH40" s="15"/>
    </row>
    <row r="41" ht="14.25" customHeight="1">
      <c r="A41" s="50"/>
      <c r="B41" s="79" t="s">
        <v>138</v>
      </c>
      <c r="C41" s="79"/>
      <c r="D41" s="79"/>
      <c r="E41" s="79"/>
      <c r="F41" s="80"/>
      <c r="G41" s="80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2"/>
      <c r="V41" s="80"/>
      <c r="W41" s="83"/>
      <c r="X41" s="83"/>
      <c r="Y41" s="83"/>
      <c r="Z41" s="83"/>
      <c r="AA41" s="83"/>
      <c r="AB41" s="83"/>
      <c r="AC41" s="80"/>
      <c r="AD41" s="80"/>
      <c r="AE41" s="81"/>
      <c r="AF41" s="81"/>
      <c r="AG41" s="81"/>
      <c r="AH41" s="80"/>
    </row>
    <row r="42" ht="14.25" customHeight="1">
      <c r="A42" s="50"/>
      <c r="B42" s="15"/>
      <c r="C42" s="15"/>
      <c r="D42" s="96" t="s">
        <v>139</v>
      </c>
      <c r="E42" s="15"/>
      <c r="F42" s="15"/>
      <c r="G42" s="15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89"/>
      <c r="V42" s="15"/>
      <c r="W42" s="37"/>
      <c r="X42" s="37"/>
      <c r="Y42" s="37"/>
      <c r="Z42" s="37"/>
      <c r="AA42" s="37"/>
      <c r="AB42" s="37"/>
      <c r="AC42" s="15"/>
      <c r="AD42" s="15"/>
      <c r="AE42" s="38"/>
      <c r="AF42" s="38"/>
      <c r="AG42" s="38"/>
      <c r="AH42" s="15"/>
    </row>
    <row r="43" ht="14.25" customHeight="1">
      <c r="A43" s="50"/>
      <c r="B43" s="15"/>
      <c r="C43" s="15"/>
      <c r="D43" s="96" t="s">
        <v>140</v>
      </c>
      <c r="E43" s="15" t="s">
        <v>61</v>
      </c>
      <c r="F43" s="15"/>
      <c r="G43" s="15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89"/>
      <c r="V43" s="15"/>
      <c r="W43" s="37"/>
      <c r="X43" s="37"/>
      <c r="Y43" s="37"/>
      <c r="Z43" s="37"/>
      <c r="AA43" s="37"/>
      <c r="AB43" s="37"/>
      <c r="AC43" s="15"/>
      <c r="AD43" s="15"/>
      <c r="AE43" s="38"/>
      <c r="AF43" s="38"/>
      <c r="AG43" s="38"/>
      <c r="AH43" s="15"/>
    </row>
    <row r="44" ht="14.25" customHeight="1">
      <c r="A44" s="50"/>
      <c r="B44" s="15"/>
      <c r="C44" s="15"/>
      <c r="D44" s="15" t="s">
        <v>126</v>
      </c>
      <c r="E44" s="15" t="s">
        <v>141</v>
      </c>
      <c r="F44" s="15"/>
      <c r="G44" s="15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89"/>
      <c r="V44" s="15"/>
      <c r="W44" s="37"/>
      <c r="X44" s="37"/>
      <c r="Y44" s="37"/>
      <c r="Z44" s="37"/>
      <c r="AA44" s="37"/>
      <c r="AB44" s="37"/>
      <c r="AC44" s="15"/>
      <c r="AD44" s="15"/>
      <c r="AE44" s="38"/>
      <c r="AF44" s="38"/>
      <c r="AG44" s="38"/>
      <c r="AH44" s="15"/>
    </row>
    <row r="45" ht="14.25" customHeight="1">
      <c r="A45" s="50"/>
      <c r="B45" s="15"/>
      <c r="C45" s="15"/>
      <c r="D45" s="15" t="s">
        <v>129</v>
      </c>
      <c r="E45" s="15" t="s">
        <v>142</v>
      </c>
      <c r="F45" s="15"/>
      <c r="G45" s="15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89"/>
      <c r="V45" s="15"/>
      <c r="W45" s="37"/>
      <c r="X45" s="37"/>
      <c r="Y45" s="37"/>
      <c r="Z45" s="37"/>
      <c r="AA45" s="37"/>
      <c r="AB45" s="37"/>
      <c r="AC45" s="15"/>
      <c r="AD45" s="15"/>
      <c r="AE45" s="38"/>
      <c r="AF45" s="38"/>
      <c r="AG45" s="38"/>
      <c r="AH45" s="15"/>
    </row>
    <row r="46" ht="14.25" customHeight="1">
      <c r="A46" s="50"/>
      <c r="B46" s="15"/>
      <c r="C46" s="15"/>
      <c r="D46" s="15" t="s">
        <v>143</v>
      </c>
      <c r="E46" s="15" t="s">
        <v>144</v>
      </c>
      <c r="F46" s="15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89"/>
      <c r="V46" s="15"/>
      <c r="W46" s="37"/>
      <c r="X46" s="37"/>
      <c r="Y46" s="37"/>
      <c r="Z46" s="37"/>
      <c r="AA46" s="37"/>
      <c r="AB46" s="37"/>
      <c r="AC46" s="15"/>
      <c r="AD46" s="15"/>
      <c r="AE46" s="38"/>
      <c r="AF46" s="38"/>
      <c r="AG46" s="38"/>
      <c r="AH46" s="15"/>
    </row>
    <row r="47" ht="14.25" customHeight="1">
      <c r="A47" s="50"/>
      <c r="B47" s="79" t="s">
        <v>145</v>
      </c>
      <c r="C47" s="79"/>
      <c r="D47" s="79"/>
      <c r="E47" s="79"/>
      <c r="F47" s="80"/>
      <c r="G47" s="80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  <c r="V47" s="80"/>
      <c r="W47" s="83"/>
      <c r="X47" s="83"/>
      <c r="Y47" s="83"/>
      <c r="Z47" s="83"/>
      <c r="AA47" s="83"/>
      <c r="AB47" s="83"/>
      <c r="AC47" s="80"/>
      <c r="AD47" s="80"/>
      <c r="AE47" s="81"/>
      <c r="AF47" s="81"/>
      <c r="AG47" s="81"/>
      <c r="AH47" s="80"/>
    </row>
    <row r="48" ht="14.25" customHeight="1">
      <c r="A48" s="50"/>
      <c r="B48" s="15"/>
      <c r="C48" s="15"/>
      <c r="D48" s="15" t="s">
        <v>133</v>
      </c>
      <c r="E48" s="15"/>
      <c r="F48" s="15"/>
      <c r="G48" s="15"/>
      <c r="H48" s="38"/>
      <c r="I48" s="38" t="s">
        <v>115</v>
      </c>
      <c r="J48" s="38" t="s">
        <v>115</v>
      </c>
      <c r="K48" s="38" t="s">
        <v>115</v>
      </c>
      <c r="L48" s="38" t="str">
        <f>IF(K48="Completed",Q48-1,IF(K48="NA","NA",MAX(J48,B14)))</f>
        <v>NA</v>
      </c>
      <c r="M48" s="38">
        <v>43466.0</v>
      </c>
      <c r="N48" s="38">
        <v>43830.0</v>
      </c>
      <c r="O48" s="38">
        <v>43466.0</v>
      </c>
      <c r="P48" s="38">
        <v>43830.0</v>
      </c>
      <c r="Q48" s="38"/>
      <c r="R48" s="38"/>
      <c r="S48" s="38"/>
      <c r="T48" s="38" t="str">
        <f t="shared" ref="T48:T49" si="25">IF(S48&gt;0,"NA",IF(R48&gt;0,R48+1,""))</f>
        <v/>
      </c>
      <c r="U48" s="89" t="s">
        <v>24</v>
      </c>
      <c r="V48" s="15" t="s">
        <v>116</v>
      </c>
      <c r="W48" s="37">
        <v>0.0</v>
      </c>
      <c r="X48" s="37">
        <v>147000.0</v>
      </c>
      <c r="Y48" s="37">
        <v>8250.0</v>
      </c>
      <c r="Z48" s="37"/>
      <c r="AA48" s="37">
        <v>147000.0</v>
      </c>
      <c r="AB48" s="37"/>
      <c r="AC48" s="15"/>
      <c r="AD48" s="15"/>
      <c r="AE48" s="38"/>
      <c r="AF48" s="38"/>
      <c r="AG48" s="38"/>
      <c r="AH48" s="15"/>
    </row>
    <row r="49" ht="14.25" customHeight="1">
      <c r="A49" s="50"/>
      <c r="B49" s="15"/>
      <c r="C49" s="15"/>
      <c r="D49" s="15" t="s">
        <v>146</v>
      </c>
      <c r="E49" s="15"/>
      <c r="F49" s="15"/>
      <c r="G49" s="15"/>
      <c r="H49" s="38">
        <v>43166.0</v>
      </c>
      <c r="I49" s="38"/>
      <c r="J49" s="38"/>
      <c r="K49" s="38" t="s">
        <v>115</v>
      </c>
      <c r="L49" s="38" t="str">
        <f>IF(K49="Completed",Q49-1,IF(K49="NA","NA",MAX(J49,B3)))</f>
        <v>NA</v>
      </c>
      <c r="M49" s="38">
        <v>43191.0</v>
      </c>
      <c r="N49" s="38">
        <v>43555.0</v>
      </c>
      <c r="O49" s="38">
        <v>43313.0</v>
      </c>
      <c r="P49" s="38">
        <v>43677.0</v>
      </c>
      <c r="Q49" s="38"/>
      <c r="R49" s="38"/>
      <c r="S49" s="38"/>
      <c r="T49" s="38" t="str">
        <f t="shared" si="25"/>
        <v/>
      </c>
      <c r="U49" s="89" t="s">
        <v>16</v>
      </c>
      <c r="V49" s="15" t="s">
        <v>116</v>
      </c>
      <c r="W49" s="37"/>
      <c r="X49" s="37">
        <v>1836.0</v>
      </c>
      <c r="Y49" s="37"/>
      <c r="Z49" s="37"/>
      <c r="AA49" s="37">
        <v>1836.0</v>
      </c>
      <c r="AB49" s="37">
        <f>AA49</f>
        <v>1836</v>
      </c>
      <c r="AC49" s="15" t="s">
        <v>147</v>
      </c>
      <c r="AD49" s="15"/>
      <c r="AE49" s="38"/>
      <c r="AF49" s="38">
        <v>43293.0</v>
      </c>
      <c r="AG49" s="38"/>
      <c r="AH49" s="15"/>
    </row>
    <row r="50" ht="14.25" customHeight="1">
      <c r="A50" s="50"/>
      <c r="B50" s="15"/>
      <c r="C50" s="15"/>
      <c r="D50" s="15" t="s">
        <v>148</v>
      </c>
      <c r="E50" s="15"/>
      <c r="F50" s="15"/>
      <c r="G50" s="15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89"/>
      <c r="V50" s="15"/>
      <c r="W50" s="37"/>
      <c r="X50" s="37"/>
      <c r="Y50" s="37"/>
      <c r="Z50" s="37"/>
      <c r="AA50" s="37"/>
      <c r="AB50" s="37"/>
      <c r="AC50" s="15"/>
      <c r="AD50" s="15"/>
      <c r="AE50" s="38"/>
      <c r="AF50" s="38"/>
      <c r="AG50" s="38"/>
      <c r="AH50" s="15"/>
    </row>
    <row r="51" ht="14.25" customHeight="1">
      <c r="A51" s="50"/>
      <c r="B51" s="15"/>
      <c r="C51" s="15"/>
      <c r="D51" s="15" t="s">
        <v>149</v>
      </c>
      <c r="E51" s="15"/>
      <c r="F51" s="15"/>
      <c r="G51" s="15"/>
      <c r="H51" s="38"/>
      <c r="I51" s="38">
        <v>43361.0</v>
      </c>
      <c r="J51" s="38">
        <v>43395.0</v>
      </c>
      <c r="K51" s="38"/>
      <c r="L51" s="38"/>
      <c r="M51" s="38">
        <v>43396.0</v>
      </c>
      <c r="N51" s="38">
        <v>43760.0</v>
      </c>
      <c r="O51" s="38"/>
      <c r="P51" s="38"/>
      <c r="Q51" s="38"/>
      <c r="R51" s="38"/>
      <c r="S51" s="38"/>
      <c r="T51" s="38" t="str">
        <f>IF(S51&gt;0,"NA",IF(R51&gt;0,R51+1,""))</f>
        <v/>
      </c>
      <c r="U51" s="89" t="s">
        <v>16</v>
      </c>
      <c r="V51" s="15" t="s">
        <v>116</v>
      </c>
      <c r="W51" s="37">
        <v>3000.0</v>
      </c>
      <c r="X51" s="37">
        <v>23280.0</v>
      </c>
      <c r="Y51" s="37"/>
      <c r="Z51" s="37"/>
      <c r="AA51" s="37">
        <f>+X51</f>
        <v>23280</v>
      </c>
      <c r="AB51" s="37">
        <f>+AA51</f>
        <v>23280</v>
      </c>
      <c r="AC51" s="15" t="s">
        <v>150</v>
      </c>
      <c r="AD51" s="15"/>
      <c r="AE51" s="38"/>
      <c r="AF51" s="38"/>
      <c r="AG51" s="38"/>
      <c r="AH51" s="15"/>
    </row>
    <row r="52" ht="14.25" customHeight="1">
      <c r="A52" s="50"/>
      <c r="B52" s="15"/>
      <c r="C52" s="15"/>
      <c r="D52" s="15" t="s">
        <v>151</v>
      </c>
      <c r="E52" s="15"/>
      <c r="F52" s="15"/>
      <c r="G52" s="15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89"/>
      <c r="V52" s="15"/>
      <c r="W52" s="37"/>
      <c r="X52" s="37"/>
      <c r="Y52" s="37"/>
      <c r="Z52" s="37"/>
      <c r="AA52" s="37"/>
      <c r="AB52" s="37"/>
      <c r="AC52" s="15"/>
      <c r="AD52" s="15"/>
      <c r="AE52" s="38"/>
      <c r="AF52" s="38"/>
      <c r="AG52" s="38"/>
      <c r="AH52" s="15"/>
    </row>
    <row r="53" ht="14.25" customHeight="1">
      <c r="A53" s="50"/>
      <c r="B53" s="15"/>
      <c r="C53" s="15"/>
      <c r="D53" s="15"/>
      <c r="E53" s="15"/>
      <c r="F53" s="15"/>
      <c r="G53" s="15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89"/>
      <c r="V53" s="15"/>
      <c r="W53" s="37"/>
      <c r="X53" s="37"/>
      <c r="Y53" s="37"/>
      <c r="Z53" s="37"/>
      <c r="AA53" s="37"/>
      <c r="AB53" s="37"/>
      <c r="AC53" s="15"/>
      <c r="AD53" s="15"/>
      <c r="AE53" s="38"/>
      <c r="AF53" s="38"/>
      <c r="AG53" s="38"/>
      <c r="AH53" s="15"/>
    </row>
    <row r="54" ht="14.25" customHeight="1">
      <c r="A54" s="50"/>
      <c r="B54" s="79" t="s">
        <v>152</v>
      </c>
      <c r="C54" s="79"/>
      <c r="D54" s="79"/>
      <c r="E54" s="79"/>
      <c r="F54" s="80"/>
      <c r="G54" s="80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2"/>
      <c r="V54" s="80"/>
      <c r="W54" s="83"/>
      <c r="X54" s="83"/>
      <c r="Y54" s="83"/>
      <c r="Z54" s="83"/>
      <c r="AA54" s="83"/>
      <c r="AB54" s="83"/>
      <c r="AC54" s="80"/>
      <c r="AD54" s="80"/>
      <c r="AE54" s="81"/>
      <c r="AF54" s="81"/>
      <c r="AG54" s="81"/>
      <c r="AH54" s="80"/>
    </row>
    <row r="55" ht="14.25" customHeight="1">
      <c r="A55" s="50"/>
      <c r="B55" s="50"/>
      <c r="C55" s="50"/>
      <c r="D55" s="50"/>
      <c r="E55" s="50"/>
      <c r="F55" s="50"/>
      <c r="G55" s="50"/>
      <c r="H55" s="9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64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</row>
    <row r="56" ht="14.25" customHeight="1">
      <c r="A56" s="50"/>
      <c r="H56" s="98"/>
      <c r="U56" s="53"/>
    </row>
    <row r="57" ht="14.25" customHeight="1">
      <c r="A57" s="50"/>
      <c r="U57" s="53"/>
    </row>
    <row r="58" ht="14.25" customHeight="1">
      <c r="A58" s="50"/>
      <c r="U58" s="53"/>
    </row>
    <row r="59" ht="14.25" customHeight="1">
      <c r="A59" s="50"/>
      <c r="U59" s="53"/>
    </row>
    <row r="60" ht="14.25" customHeight="1">
      <c r="A60" s="50"/>
      <c r="U60" s="53"/>
    </row>
    <row r="61" ht="14.25" hidden="1" customHeight="1" outlineLevel="1">
      <c r="A61" s="50"/>
      <c r="B61" s="3" t="s">
        <v>153</v>
      </c>
      <c r="U61" s="53"/>
    </row>
    <row r="62" ht="14.25" hidden="1" customHeight="1" outlineLevel="1">
      <c r="A62" s="50"/>
      <c r="B62" s="3" t="s">
        <v>154</v>
      </c>
      <c r="U62" s="53"/>
    </row>
    <row r="63" ht="14.25" hidden="1" customHeight="1" outlineLevel="1">
      <c r="A63" s="50"/>
      <c r="B63" s="3" t="s">
        <v>155</v>
      </c>
      <c r="U63" s="53"/>
    </row>
    <row r="64" ht="14.25" hidden="1" customHeight="1" outlineLevel="1">
      <c r="A64" s="50"/>
      <c r="B64" s="3" t="s">
        <v>156</v>
      </c>
      <c r="U64" s="53"/>
    </row>
    <row r="65" ht="14.25" hidden="1" customHeight="1" outlineLevel="1">
      <c r="A65" s="50"/>
      <c r="B65" s="3" t="s">
        <v>157</v>
      </c>
      <c r="U65" s="53"/>
    </row>
    <row r="66" ht="14.25" hidden="1" customHeight="1" outlineLevel="1">
      <c r="A66" s="50"/>
      <c r="B66" s="3" t="s">
        <v>158</v>
      </c>
      <c r="U66" s="53"/>
    </row>
    <row r="67" ht="14.25" hidden="1" customHeight="1" outlineLevel="1">
      <c r="A67" s="50"/>
      <c r="B67" s="3" t="s">
        <v>159</v>
      </c>
      <c r="U67" s="53"/>
    </row>
    <row r="68" ht="14.25" hidden="1" customHeight="1" outlineLevel="1">
      <c r="A68" s="50"/>
      <c r="U68" s="53"/>
    </row>
    <row r="69" ht="14.25" hidden="1" customHeight="1" outlineLevel="1">
      <c r="A69" s="50"/>
      <c r="B69" s="3" t="s">
        <v>160</v>
      </c>
      <c r="U69" s="53"/>
    </row>
    <row r="70" ht="14.25" hidden="1" customHeight="1" outlineLevel="1">
      <c r="A70" s="50"/>
      <c r="B70" s="3" t="s">
        <v>161</v>
      </c>
      <c r="U70" s="53"/>
    </row>
    <row r="71" ht="14.25" hidden="1" customHeight="1" outlineLevel="1">
      <c r="A71" s="50"/>
      <c r="B71" s="3" t="s">
        <v>162</v>
      </c>
      <c r="U71" s="53"/>
    </row>
    <row r="72" ht="14.25" hidden="1" customHeight="1" outlineLevel="1">
      <c r="A72" s="50"/>
      <c r="B72" s="3" t="s">
        <v>163</v>
      </c>
      <c r="U72" s="53"/>
    </row>
    <row r="73" ht="14.25" customHeight="1" collapsed="1">
      <c r="A73" s="50"/>
      <c r="U73" s="53"/>
    </row>
    <row r="74" ht="14.25" customHeight="1">
      <c r="A74" s="50"/>
      <c r="U74" s="53"/>
    </row>
    <row r="75" ht="14.25" customHeight="1">
      <c r="A75" s="50"/>
      <c r="U75" s="53"/>
    </row>
    <row r="76" ht="14.25" customHeight="1">
      <c r="A76" s="50"/>
      <c r="U76" s="53"/>
    </row>
    <row r="77" ht="14.25" customHeight="1">
      <c r="A77" s="50"/>
      <c r="U77" s="53"/>
    </row>
    <row r="78" ht="14.25" customHeight="1">
      <c r="A78" s="50"/>
      <c r="U78" s="53"/>
    </row>
    <row r="79" ht="14.25" customHeight="1">
      <c r="A79" s="50"/>
      <c r="U79" s="53"/>
    </row>
    <row r="80" ht="14.25" customHeight="1">
      <c r="A80" s="50"/>
      <c r="U80" s="53"/>
    </row>
    <row r="81" ht="14.25" customHeight="1">
      <c r="A81" s="50"/>
      <c r="U81" s="53"/>
    </row>
    <row r="82" ht="14.25" customHeight="1">
      <c r="A82" s="50"/>
      <c r="U82" s="53"/>
    </row>
    <row r="83" ht="14.25" customHeight="1">
      <c r="A83" s="50"/>
      <c r="U83" s="53"/>
    </row>
    <row r="84" ht="14.25" customHeight="1">
      <c r="A84" s="50"/>
      <c r="U84" s="53"/>
    </row>
    <row r="85" ht="14.25" customHeight="1">
      <c r="A85" s="50"/>
      <c r="U85" s="53"/>
    </row>
    <row r="86" ht="14.25" customHeight="1">
      <c r="A86" s="50"/>
      <c r="U86" s="53"/>
    </row>
    <row r="87" ht="14.25" customHeight="1">
      <c r="A87" s="50"/>
      <c r="U87" s="53"/>
    </row>
    <row r="88" ht="14.25" customHeight="1">
      <c r="A88" s="50"/>
      <c r="U88" s="53"/>
    </row>
    <row r="89" ht="14.25" customHeight="1">
      <c r="A89" s="50"/>
      <c r="U89" s="53"/>
    </row>
    <row r="90" ht="14.25" customHeight="1">
      <c r="A90" s="50"/>
      <c r="U90" s="53"/>
    </row>
    <row r="91" ht="14.25" customHeight="1">
      <c r="A91" s="50"/>
      <c r="U91" s="53"/>
    </row>
    <row r="92" ht="14.25" customHeight="1">
      <c r="A92" s="50"/>
      <c r="U92" s="53"/>
    </row>
    <row r="93" ht="14.25" customHeight="1">
      <c r="A93" s="50"/>
      <c r="U93" s="53"/>
    </row>
    <row r="94" ht="14.25" customHeight="1">
      <c r="A94" s="50"/>
      <c r="U94" s="53"/>
    </row>
    <row r="95" ht="14.25" customHeight="1">
      <c r="A95" s="50"/>
      <c r="U95" s="53"/>
    </row>
    <row r="96" ht="14.25" customHeight="1">
      <c r="A96" s="50"/>
      <c r="U96" s="53"/>
    </row>
    <row r="97" ht="14.25" customHeight="1">
      <c r="A97" s="50"/>
      <c r="U97" s="53"/>
    </row>
    <row r="98" ht="14.25" customHeight="1">
      <c r="A98" s="50"/>
      <c r="U98" s="53"/>
    </row>
    <row r="99" ht="14.25" customHeight="1">
      <c r="A99" s="50"/>
      <c r="U99" s="53"/>
    </row>
    <row r="100" ht="14.25" customHeight="1">
      <c r="A100" s="50"/>
      <c r="U100" s="53"/>
    </row>
    <row r="101" ht="14.25" customHeight="1">
      <c r="A101" s="50"/>
      <c r="U101" s="53"/>
    </row>
    <row r="102" ht="14.25" customHeight="1">
      <c r="A102" s="50"/>
      <c r="U102" s="53"/>
    </row>
    <row r="103" ht="14.25" customHeight="1">
      <c r="A103" s="50"/>
      <c r="U103" s="53"/>
    </row>
    <row r="104" ht="14.25" customHeight="1">
      <c r="A104" s="50"/>
      <c r="U104" s="53"/>
    </row>
    <row r="105" ht="14.25" customHeight="1">
      <c r="A105" s="50"/>
      <c r="U105" s="53"/>
    </row>
    <row r="106" ht="14.25" customHeight="1">
      <c r="A106" s="50"/>
      <c r="U106" s="53"/>
    </row>
    <row r="107" ht="14.25" customHeight="1">
      <c r="A107" s="50"/>
      <c r="U107" s="53"/>
    </row>
    <row r="108" ht="14.25" customHeight="1">
      <c r="A108" s="50"/>
      <c r="U108" s="53"/>
    </row>
    <row r="109" ht="14.25" customHeight="1">
      <c r="A109" s="50"/>
      <c r="U109" s="53"/>
    </row>
    <row r="110" ht="14.25" customHeight="1">
      <c r="A110" s="50"/>
      <c r="U110" s="53"/>
    </row>
    <row r="111" ht="14.25" customHeight="1">
      <c r="A111" s="50"/>
      <c r="U111" s="53"/>
    </row>
    <row r="112" ht="14.25" customHeight="1">
      <c r="A112" s="50"/>
      <c r="U112" s="53"/>
    </row>
    <row r="113" ht="14.25" customHeight="1">
      <c r="A113" s="50"/>
      <c r="U113" s="53"/>
    </row>
    <row r="114" ht="14.25" customHeight="1">
      <c r="A114" s="50"/>
      <c r="U114" s="53"/>
    </row>
    <row r="115" ht="14.25" customHeight="1">
      <c r="A115" s="50"/>
      <c r="U115" s="53"/>
    </row>
    <row r="116" ht="14.25" customHeight="1">
      <c r="A116" s="50"/>
      <c r="U116" s="53"/>
    </row>
    <row r="117" ht="14.25" customHeight="1">
      <c r="A117" s="50"/>
      <c r="U117" s="53"/>
    </row>
    <row r="118" ht="14.25" customHeight="1">
      <c r="A118" s="50"/>
      <c r="U118" s="53"/>
    </row>
    <row r="119" ht="14.25" customHeight="1">
      <c r="A119" s="50"/>
      <c r="U119" s="53"/>
    </row>
    <row r="120" ht="14.25" customHeight="1">
      <c r="A120" s="50"/>
      <c r="U120" s="53"/>
    </row>
    <row r="121" ht="14.25" customHeight="1">
      <c r="A121" s="50"/>
      <c r="U121" s="53"/>
    </row>
    <row r="122" ht="14.25" customHeight="1">
      <c r="A122" s="50"/>
      <c r="U122" s="53"/>
    </row>
    <row r="123" ht="14.25" customHeight="1">
      <c r="A123" s="50"/>
      <c r="U123" s="53"/>
    </row>
    <row r="124" ht="14.25" customHeight="1">
      <c r="A124" s="50"/>
      <c r="U124" s="53"/>
    </row>
    <row r="125" ht="14.25" customHeight="1">
      <c r="A125" s="50"/>
      <c r="U125" s="53"/>
    </row>
    <row r="126" ht="14.25" customHeight="1">
      <c r="A126" s="50"/>
      <c r="U126" s="53"/>
    </row>
    <row r="127" ht="14.25" customHeight="1">
      <c r="A127" s="50"/>
      <c r="U127" s="53"/>
    </row>
    <row r="128" ht="14.25" customHeight="1">
      <c r="A128" s="50"/>
      <c r="U128" s="53"/>
    </row>
    <row r="129" ht="14.25" customHeight="1">
      <c r="A129" s="50"/>
      <c r="U129" s="53"/>
    </row>
    <row r="130" ht="14.25" customHeight="1">
      <c r="A130" s="50"/>
      <c r="U130" s="53"/>
    </row>
    <row r="131" ht="14.25" customHeight="1">
      <c r="A131" s="50"/>
      <c r="U131" s="53"/>
    </row>
    <row r="132" ht="14.25" customHeight="1">
      <c r="A132" s="50"/>
      <c r="U132" s="53"/>
    </row>
    <row r="133" ht="14.25" customHeight="1">
      <c r="A133" s="50"/>
      <c r="U133" s="53"/>
    </row>
    <row r="134" ht="14.25" customHeight="1">
      <c r="A134" s="50"/>
      <c r="U134" s="53"/>
    </row>
    <row r="135" ht="14.25" customHeight="1">
      <c r="A135" s="50"/>
      <c r="U135" s="53"/>
    </row>
    <row r="136" ht="14.25" customHeight="1">
      <c r="A136" s="50"/>
      <c r="U136" s="53"/>
    </row>
    <row r="137" ht="14.25" customHeight="1">
      <c r="A137" s="50"/>
      <c r="U137" s="53"/>
    </row>
    <row r="138" ht="14.25" customHeight="1">
      <c r="A138" s="50"/>
      <c r="U138" s="53"/>
    </row>
    <row r="139" ht="14.25" customHeight="1">
      <c r="A139" s="50"/>
      <c r="U139" s="53"/>
    </row>
    <row r="140" ht="14.25" customHeight="1">
      <c r="A140" s="50"/>
      <c r="U140" s="53"/>
    </row>
    <row r="141" ht="14.25" customHeight="1">
      <c r="A141" s="50"/>
      <c r="U141" s="53"/>
    </row>
    <row r="142" ht="14.25" customHeight="1">
      <c r="A142" s="50"/>
      <c r="U142" s="53"/>
    </row>
    <row r="143" ht="14.25" customHeight="1">
      <c r="A143" s="50"/>
      <c r="U143" s="53"/>
    </row>
    <row r="144" ht="14.25" customHeight="1">
      <c r="A144" s="50"/>
      <c r="U144" s="53"/>
    </row>
    <row r="145" ht="14.25" customHeight="1">
      <c r="A145" s="50"/>
      <c r="U145" s="53"/>
    </row>
    <row r="146" ht="14.25" customHeight="1">
      <c r="A146" s="50"/>
      <c r="U146" s="53"/>
    </row>
    <row r="147" ht="14.25" customHeight="1">
      <c r="A147" s="50"/>
      <c r="U147" s="53"/>
    </row>
    <row r="148" ht="14.25" customHeight="1">
      <c r="A148" s="50"/>
      <c r="U148" s="53"/>
    </row>
    <row r="149" ht="14.25" customHeight="1">
      <c r="A149" s="50"/>
      <c r="U149" s="53"/>
    </row>
    <row r="150" ht="14.25" customHeight="1">
      <c r="A150" s="50"/>
      <c r="U150" s="53"/>
    </row>
    <row r="151" ht="14.25" customHeight="1">
      <c r="A151" s="50"/>
      <c r="U151" s="53"/>
    </row>
    <row r="152" ht="14.25" customHeight="1">
      <c r="A152" s="50"/>
      <c r="U152" s="53"/>
    </row>
    <row r="153" ht="14.25" customHeight="1">
      <c r="A153" s="50"/>
      <c r="U153" s="53"/>
    </row>
    <row r="154" ht="14.25" customHeight="1">
      <c r="A154" s="50"/>
      <c r="U154" s="53"/>
    </row>
    <row r="155" ht="14.25" customHeight="1">
      <c r="A155" s="50"/>
      <c r="U155" s="53"/>
    </row>
    <row r="156" ht="14.25" customHeight="1">
      <c r="A156" s="50"/>
      <c r="U156" s="53"/>
    </row>
    <row r="157" ht="14.25" customHeight="1">
      <c r="A157" s="50"/>
      <c r="U157" s="53"/>
    </row>
    <row r="158" ht="14.25" customHeight="1">
      <c r="A158" s="50"/>
      <c r="U158" s="53"/>
    </row>
    <row r="159" ht="14.25" customHeight="1">
      <c r="A159" s="50"/>
      <c r="U159" s="53"/>
    </row>
    <row r="160" ht="14.25" customHeight="1">
      <c r="A160" s="50"/>
      <c r="U160" s="53"/>
    </row>
    <row r="161" ht="14.25" customHeight="1">
      <c r="A161" s="50"/>
      <c r="U161" s="53"/>
    </row>
    <row r="162" ht="14.25" customHeight="1">
      <c r="A162" s="50"/>
      <c r="U162" s="53"/>
    </row>
    <row r="163" ht="14.25" customHeight="1">
      <c r="A163" s="50"/>
      <c r="U163" s="53"/>
    </row>
    <row r="164" ht="14.25" customHeight="1">
      <c r="A164" s="50"/>
      <c r="U164" s="53"/>
    </row>
    <row r="165" ht="14.25" customHeight="1">
      <c r="A165" s="50"/>
      <c r="U165" s="53"/>
    </row>
    <row r="166" ht="14.25" customHeight="1">
      <c r="A166" s="50"/>
      <c r="U166" s="53"/>
    </row>
    <row r="167" ht="14.25" customHeight="1">
      <c r="A167" s="50"/>
      <c r="U167" s="53"/>
    </row>
    <row r="168" ht="14.25" customHeight="1">
      <c r="A168" s="50"/>
      <c r="U168" s="53"/>
    </row>
    <row r="169" ht="14.25" customHeight="1">
      <c r="A169" s="50"/>
      <c r="U169" s="53"/>
    </row>
    <row r="170" ht="14.25" customHeight="1">
      <c r="A170" s="50"/>
      <c r="U170" s="53"/>
    </row>
    <row r="171" ht="14.25" customHeight="1">
      <c r="A171" s="50"/>
      <c r="U171" s="53"/>
    </row>
    <row r="172" ht="14.25" customHeight="1">
      <c r="A172" s="50"/>
      <c r="U172" s="53"/>
    </row>
    <row r="173" ht="14.25" customHeight="1">
      <c r="A173" s="50"/>
      <c r="U173" s="53"/>
    </row>
    <row r="174" ht="14.25" customHeight="1">
      <c r="A174" s="50"/>
      <c r="U174" s="53"/>
    </row>
    <row r="175" ht="14.25" customHeight="1">
      <c r="A175" s="50"/>
      <c r="U175" s="53"/>
    </row>
    <row r="176" ht="14.25" customHeight="1">
      <c r="A176" s="50"/>
      <c r="U176" s="53"/>
    </row>
    <row r="177" ht="14.25" customHeight="1">
      <c r="A177" s="50"/>
      <c r="U177" s="53"/>
    </row>
    <row r="178" ht="14.25" customHeight="1">
      <c r="A178" s="50"/>
      <c r="U178" s="53"/>
    </row>
    <row r="179" ht="14.25" customHeight="1">
      <c r="A179" s="50"/>
      <c r="U179" s="53"/>
    </row>
    <row r="180" ht="14.25" customHeight="1">
      <c r="A180" s="50"/>
      <c r="U180" s="53"/>
    </row>
    <row r="181" ht="14.25" customHeight="1">
      <c r="A181" s="50"/>
      <c r="U181" s="53"/>
    </row>
    <row r="182" ht="14.25" customHeight="1">
      <c r="A182" s="50"/>
      <c r="U182" s="53"/>
    </row>
    <row r="183" ht="14.25" customHeight="1">
      <c r="A183" s="50"/>
      <c r="U183" s="53"/>
    </row>
    <row r="184" ht="14.25" customHeight="1">
      <c r="A184" s="50"/>
      <c r="U184" s="53"/>
    </row>
    <row r="185" ht="14.25" customHeight="1">
      <c r="A185" s="50"/>
      <c r="U185" s="53"/>
    </row>
    <row r="186" ht="14.25" customHeight="1">
      <c r="A186" s="50"/>
      <c r="U186" s="53"/>
    </row>
    <row r="187" ht="14.25" customHeight="1">
      <c r="A187" s="50"/>
      <c r="U187" s="53"/>
    </row>
    <row r="188" ht="14.25" customHeight="1">
      <c r="A188" s="50"/>
      <c r="U188" s="53"/>
    </row>
    <row r="189" ht="14.25" customHeight="1">
      <c r="A189" s="50"/>
      <c r="U189" s="53"/>
    </row>
    <row r="190" ht="14.25" customHeight="1">
      <c r="A190" s="50"/>
      <c r="U190" s="53"/>
    </row>
    <row r="191" ht="14.25" customHeight="1">
      <c r="A191" s="50"/>
      <c r="U191" s="53"/>
    </row>
    <row r="192" ht="14.25" customHeight="1">
      <c r="A192" s="50"/>
      <c r="U192" s="53"/>
    </row>
    <row r="193" ht="14.25" customHeight="1">
      <c r="A193" s="50"/>
      <c r="U193" s="53"/>
    </row>
    <row r="194" ht="14.25" customHeight="1">
      <c r="A194" s="50"/>
      <c r="U194" s="53"/>
    </row>
    <row r="195" ht="14.25" customHeight="1">
      <c r="A195" s="50"/>
      <c r="U195" s="53"/>
    </row>
    <row r="196" ht="14.25" customHeight="1">
      <c r="A196" s="50"/>
      <c r="U196" s="53"/>
    </row>
    <row r="197" ht="14.25" customHeight="1">
      <c r="A197" s="50"/>
      <c r="U197" s="53"/>
    </row>
    <row r="198" ht="14.25" customHeight="1">
      <c r="A198" s="50"/>
      <c r="U198" s="53"/>
    </row>
    <row r="199" ht="14.25" customHeight="1">
      <c r="A199" s="50"/>
      <c r="U199" s="53"/>
    </row>
    <row r="200" ht="14.25" customHeight="1">
      <c r="A200" s="50"/>
      <c r="U200" s="53"/>
    </row>
    <row r="201" ht="14.25" customHeight="1">
      <c r="A201" s="50"/>
      <c r="U201" s="53"/>
    </row>
    <row r="202" ht="14.25" customHeight="1">
      <c r="A202" s="50"/>
      <c r="U202" s="53"/>
    </row>
    <row r="203" ht="14.25" customHeight="1">
      <c r="A203" s="50"/>
      <c r="U203" s="53"/>
    </row>
    <row r="204" ht="14.25" customHeight="1">
      <c r="A204" s="50"/>
      <c r="U204" s="53"/>
    </row>
    <row r="205" ht="14.25" customHeight="1">
      <c r="A205" s="50"/>
      <c r="U205" s="53"/>
    </row>
    <row r="206" ht="14.25" customHeight="1">
      <c r="A206" s="50"/>
      <c r="U206" s="53"/>
    </row>
    <row r="207" ht="14.25" customHeight="1">
      <c r="A207" s="50"/>
      <c r="U207" s="53"/>
    </row>
    <row r="208" ht="14.25" customHeight="1">
      <c r="A208" s="50"/>
      <c r="U208" s="53"/>
    </row>
    <row r="209" ht="14.25" customHeight="1">
      <c r="A209" s="50"/>
      <c r="U209" s="53"/>
    </row>
    <row r="210" ht="14.25" customHeight="1">
      <c r="A210" s="50"/>
      <c r="U210" s="53"/>
    </row>
    <row r="211" ht="14.25" customHeight="1">
      <c r="A211" s="50"/>
      <c r="U211" s="53"/>
    </row>
    <row r="212" ht="14.25" customHeight="1">
      <c r="A212" s="50"/>
      <c r="U212" s="53"/>
    </row>
    <row r="213" ht="14.25" customHeight="1">
      <c r="A213" s="50"/>
      <c r="U213" s="53"/>
    </row>
    <row r="214" ht="14.25" customHeight="1">
      <c r="A214" s="50"/>
      <c r="U214" s="53"/>
    </row>
    <row r="215" ht="14.25" customHeight="1">
      <c r="A215" s="50"/>
      <c r="U215" s="53"/>
    </row>
    <row r="216" ht="14.25" customHeight="1">
      <c r="A216" s="50"/>
      <c r="U216" s="53"/>
    </row>
    <row r="217" ht="14.25" customHeight="1">
      <c r="A217" s="50"/>
      <c r="U217" s="53"/>
    </row>
    <row r="218" ht="14.25" customHeight="1">
      <c r="A218" s="50"/>
      <c r="U218" s="53"/>
    </row>
    <row r="219" ht="14.25" customHeight="1">
      <c r="A219" s="50"/>
      <c r="U219" s="53"/>
    </row>
    <row r="220" ht="14.25" customHeight="1">
      <c r="A220" s="50"/>
      <c r="U220" s="53"/>
    </row>
    <row r="221" ht="14.25" customHeight="1">
      <c r="A221" s="50"/>
      <c r="U221" s="53"/>
    </row>
    <row r="222" ht="14.25" customHeight="1">
      <c r="A222" s="50"/>
      <c r="U222" s="53"/>
    </row>
    <row r="223" ht="14.25" customHeight="1">
      <c r="A223" s="50"/>
      <c r="U223" s="53"/>
    </row>
    <row r="224" ht="14.25" customHeight="1">
      <c r="A224" s="50"/>
      <c r="U224" s="53"/>
    </row>
    <row r="225" ht="14.25" customHeight="1">
      <c r="A225" s="50"/>
      <c r="U225" s="53"/>
    </row>
    <row r="226" ht="14.25" customHeight="1">
      <c r="A226" s="50"/>
      <c r="U226" s="53"/>
    </row>
    <row r="227" ht="14.25" customHeight="1">
      <c r="A227" s="50"/>
      <c r="U227" s="53"/>
    </row>
    <row r="228" ht="14.25" customHeight="1">
      <c r="A228" s="50"/>
      <c r="U228" s="53"/>
    </row>
    <row r="229" ht="14.25" customHeight="1">
      <c r="A229" s="50"/>
      <c r="U229" s="53"/>
    </row>
    <row r="230" ht="14.25" customHeight="1">
      <c r="A230" s="50"/>
      <c r="U230" s="53"/>
    </row>
    <row r="231" ht="14.25" customHeight="1">
      <c r="A231" s="50"/>
      <c r="U231" s="53"/>
    </row>
    <row r="232" ht="14.25" customHeight="1">
      <c r="A232" s="50"/>
      <c r="U232" s="53"/>
    </row>
    <row r="233" ht="14.25" customHeight="1">
      <c r="A233" s="50"/>
      <c r="U233" s="53"/>
    </row>
    <row r="234" ht="14.25" customHeight="1">
      <c r="A234" s="50"/>
      <c r="U234" s="53"/>
    </row>
    <row r="235" ht="14.25" customHeight="1">
      <c r="A235" s="50"/>
      <c r="U235" s="53"/>
    </row>
    <row r="236" ht="14.25" customHeight="1">
      <c r="A236" s="50"/>
      <c r="U236" s="53"/>
    </row>
    <row r="237" ht="14.25" customHeight="1">
      <c r="A237" s="50"/>
      <c r="U237" s="53"/>
    </row>
    <row r="238" ht="14.25" customHeight="1">
      <c r="A238" s="50"/>
      <c r="U238" s="53"/>
    </row>
    <row r="239" ht="14.25" customHeight="1">
      <c r="A239" s="50"/>
      <c r="U239" s="53"/>
    </row>
    <row r="240" ht="14.25" customHeight="1">
      <c r="A240" s="50"/>
      <c r="U240" s="53"/>
    </row>
    <row r="241" ht="14.25" customHeight="1">
      <c r="A241" s="50"/>
      <c r="U241" s="53"/>
    </row>
    <row r="242" ht="14.25" customHeight="1">
      <c r="A242" s="50"/>
      <c r="U242" s="53"/>
    </row>
    <row r="243" ht="14.25" customHeight="1">
      <c r="A243" s="50"/>
      <c r="U243" s="53"/>
    </row>
    <row r="244" ht="14.25" customHeight="1">
      <c r="A244" s="50"/>
      <c r="U244" s="53"/>
    </row>
    <row r="245" ht="14.25" customHeight="1">
      <c r="A245" s="50"/>
      <c r="U245" s="53"/>
    </row>
    <row r="246" ht="14.25" customHeight="1">
      <c r="A246" s="50"/>
      <c r="U246" s="53"/>
    </row>
    <row r="247" ht="14.25" customHeight="1">
      <c r="A247" s="50"/>
      <c r="U247" s="53"/>
    </row>
    <row r="248" ht="14.25" customHeight="1">
      <c r="A248" s="50"/>
      <c r="U248" s="53"/>
    </row>
    <row r="249" ht="14.25" customHeight="1">
      <c r="A249" s="50"/>
      <c r="U249" s="53"/>
    </row>
    <row r="250" ht="14.25" customHeight="1">
      <c r="A250" s="50"/>
      <c r="U250" s="53"/>
    </row>
    <row r="251" ht="14.25" customHeight="1">
      <c r="A251" s="50"/>
      <c r="U251" s="53"/>
    </row>
    <row r="252" ht="14.25" customHeight="1">
      <c r="A252" s="50"/>
      <c r="U252" s="53"/>
    </row>
    <row r="253" ht="14.25" customHeight="1">
      <c r="A253" s="50"/>
      <c r="U253" s="53"/>
    </row>
    <row r="254" ht="14.25" customHeight="1">
      <c r="A254" s="50"/>
      <c r="U254" s="53"/>
    </row>
    <row r="255" ht="14.25" customHeight="1">
      <c r="A255" s="50"/>
      <c r="U255" s="53"/>
    </row>
    <row r="256" ht="14.25" customHeight="1">
      <c r="A256" s="50"/>
      <c r="U256" s="53"/>
    </row>
    <row r="257" ht="14.25" customHeight="1">
      <c r="A257" s="50"/>
      <c r="U257" s="53"/>
    </row>
    <row r="258" ht="14.25" customHeight="1">
      <c r="A258" s="50"/>
      <c r="U258" s="53"/>
    </row>
    <row r="259" ht="14.25" customHeight="1">
      <c r="A259" s="50"/>
      <c r="U259" s="53"/>
    </row>
    <row r="260" ht="14.25" customHeight="1">
      <c r="A260" s="50"/>
      <c r="U260" s="53"/>
    </row>
    <row r="261" ht="14.25" customHeight="1">
      <c r="A261" s="50"/>
      <c r="U261" s="53"/>
    </row>
    <row r="262" ht="14.25" customHeight="1">
      <c r="A262" s="50"/>
      <c r="U262" s="53"/>
    </row>
    <row r="263" ht="14.25" customHeight="1">
      <c r="A263" s="50"/>
      <c r="U263" s="53"/>
    </row>
    <row r="264" ht="14.25" customHeight="1">
      <c r="A264" s="50"/>
      <c r="U264" s="53"/>
    </row>
    <row r="265" ht="14.25" customHeight="1">
      <c r="A265" s="50"/>
      <c r="U265" s="53"/>
    </row>
    <row r="266" ht="14.25" customHeight="1">
      <c r="A266" s="50"/>
      <c r="U266" s="53"/>
    </row>
    <row r="267" ht="14.25" customHeight="1">
      <c r="A267" s="50"/>
      <c r="U267" s="53"/>
    </row>
    <row r="268" ht="14.25" customHeight="1">
      <c r="A268" s="50"/>
      <c r="U268" s="53"/>
    </row>
    <row r="269" ht="14.25" customHeight="1">
      <c r="A269" s="50"/>
      <c r="U269" s="53"/>
    </row>
    <row r="270" ht="14.25" customHeight="1">
      <c r="A270" s="50"/>
      <c r="U270" s="53"/>
    </row>
    <row r="271" ht="14.25" customHeight="1">
      <c r="A271" s="50"/>
      <c r="U271" s="53"/>
    </row>
    <row r="272" ht="14.25" customHeight="1">
      <c r="A272" s="50"/>
      <c r="U272" s="53"/>
    </row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H8:T8"/>
    <mergeCell ref="AM8:AN8"/>
    <mergeCell ref="AP8:AR8"/>
  </mergeCells>
  <conditionalFormatting sqref="T10:T36 T39:T42 T53:T54 T44 T46:T51">
    <cfRule type="cellIs" dxfId="2" priority="1" stopIfTrue="1" operator="between">
      <formula>1</formula>
      <formula>$D$8+30</formula>
    </cfRule>
  </conditionalFormatting>
  <conditionalFormatting sqref="T37">
    <cfRule type="cellIs" dxfId="2" priority="2" stopIfTrue="1" operator="between">
      <formula>1</formula>
      <formula>$D$8+30</formula>
    </cfRule>
  </conditionalFormatting>
  <conditionalFormatting sqref="T38">
    <cfRule type="cellIs" dxfId="2" priority="3" stopIfTrue="1" operator="between">
      <formula>1</formula>
      <formula>$D$8+30</formula>
    </cfRule>
  </conditionalFormatting>
  <conditionalFormatting sqref="T52">
    <cfRule type="cellIs" dxfId="2" priority="4" stopIfTrue="1" operator="between">
      <formula>1</formula>
      <formula>$D$8+30</formula>
    </cfRule>
  </conditionalFormatting>
  <conditionalFormatting sqref="T43">
    <cfRule type="cellIs" dxfId="2" priority="5" stopIfTrue="1" operator="between">
      <formula>1</formula>
      <formula>$D$8+30</formula>
    </cfRule>
  </conditionalFormatting>
  <conditionalFormatting sqref="T45">
    <cfRule type="cellIs" dxfId="2" priority="6" stopIfTrue="1" operator="between">
      <formula>1</formula>
      <formula>$D$8+30</formula>
    </cfRule>
  </conditionalFormatting>
  <dataValidations>
    <dataValidation type="list" allowBlank="1" showErrorMessage="1" sqref="V10:V11 V27:V28 V41 V47 V54">
      <formula1>Billing_Periods</formula1>
    </dataValidation>
    <dataValidation type="list" allowBlank="1" showErrorMessage="1" sqref="K10:K41 K47:K51 K53:K54">
      <formula1>Lists!$I$3:$I$5</formula1>
    </dataValidation>
    <dataValidation type="list" allowBlank="1" showErrorMessage="1" sqref="V12:V26 V29:V40 V48:V51 V53">
      <formula1>Lists!$C$3:$C$7</formula1>
    </dataValidation>
    <dataValidation type="list" allowBlank="1" showErrorMessage="1" sqref="AC10:AC41 AC47:AC51 AC53:AC54">
      <formula1>Sales_Reps</formula1>
    </dataValidation>
    <dataValidation type="list" allowBlank="1" showErrorMessage="1" sqref="U10:U11 U27:U28 U41 U47 U54">
      <formula1>Cohorts</formula1>
    </dataValidation>
    <dataValidation type="list" allowBlank="1" showErrorMessage="1" sqref="U12:U26 U29:U40 U48:U51 U53">
      <formula1>Lists!$B$3:$B$5</formula1>
    </dataValidation>
  </dataValidations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3" width="11.43"/>
    <col customWidth="1" min="4" max="4" width="14.71"/>
    <col customWidth="1" min="5" max="5" width="6.0"/>
    <col customWidth="1" min="6" max="6" width="12.29"/>
    <col customWidth="1" min="7" max="7" width="17.71"/>
    <col customWidth="1" min="8" max="8" width="21.29"/>
    <col customWidth="1" min="9" max="26" width="11.43"/>
  </cols>
  <sheetData>
    <row r="1" ht="14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ht="14.25" customHeight="1">
      <c r="A2" s="63"/>
      <c r="B2" s="99" t="s">
        <v>164</v>
      </c>
      <c r="C2" s="99" t="s">
        <v>165</v>
      </c>
      <c r="D2" s="100" t="s">
        <v>166</v>
      </c>
      <c r="E2" s="101" t="s">
        <v>167</v>
      </c>
      <c r="F2" s="102"/>
      <c r="G2" s="100" t="s">
        <v>168</v>
      </c>
      <c r="H2" s="100" t="s">
        <v>169</v>
      </c>
      <c r="I2" s="100" t="s">
        <v>170</v>
      </c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ht="14.25" customHeight="1">
      <c r="A3" s="50"/>
      <c r="B3" s="8" t="s">
        <v>16</v>
      </c>
      <c r="C3" s="8" t="s">
        <v>116</v>
      </c>
      <c r="D3" s="103" t="s">
        <v>171</v>
      </c>
      <c r="E3" s="104" t="s">
        <v>172</v>
      </c>
      <c r="F3" s="105">
        <v>43466.0</v>
      </c>
      <c r="G3" s="103" t="s">
        <v>18</v>
      </c>
      <c r="H3" s="103" t="s">
        <v>61</v>
      </c>
      <c r="I3" s="103" t="s">
        <v>130</v>
      </c>
    </row>
    <row r="4" ht="14.25" customHeight="1">
      <c r="A4" s="50"/>
      <c r="B4" s="8" t="s">
        <v>22</v>
      </c>
      <c r="C4" s="8" t="s">
        <v>173</v>
      </c>
      <c r="D4" s="103" t="s">
        <v>174</v>
      </c>
      <c r="E4" s="106" t="s">
        <v>175</v>
      </c>
      <c r="F4" s="107">
        <v>44561.0</v>
      </c>
      <c r="G4" s="103" t="s">
        <v>20</v>
      </c>
      <c r="H4" s="103" t="s">
        <v>62</v>
      </c>
      <c r="I4" s="103" t="s">
        <v>118</v>
      </c>
    </row>
    <row r="5" ht="14.25" customHeight="1">
      <c r="A5" s="50"/>
      <c r="B5" s="8" t="s">
        <v>24</v>
      </c>
      <c r="C5" s="8" t="s">
        <v>119</v>
      </c>
      <c r="D5" s="103" t="s">
        <v>176</v>
      </c>
      <c r="E5" s="50"/>
      <c r="F5" s="50"/>
      <c r="G5" s="103" t="s">
        <v>21</v>
      </c>
      <c r="H5" s="103" t="s">
        <v>63</v>
      </c>
      <c r="I5" s="108" t="s">
        <v>115</v>
      </c>
    </row>
    <row r="6" ht="14.25" customHeight="1">
      <c r="A6" s="50"/>
      <c r="B6" s="8"/>
      <c r="C6" s="8" t="s">
        <v>177</v>
      </c>
      <c r="D6" s="103" t="s">
        <v>178</v>
      </c>
      <c r="E6" s="50"/>
      <c r="F6" s="50"/>
      <c r="G6" s="103" t="s">
        <v>19</v>
      </c>
      <c r="H6" s="103" t="s">
        <v>56</v>
      </c>
      <c r="I6" s="108"/>
    </row>
    <row r="7" ht="14.25" customHeight="1">
      <c r="A7" s="50"/>
      <c r="B7" s="8"/>
      <c r="C7" s="8" t="s">
        <v>179</v>
      </c>
      <c r="D7" s="103" t="s">
        <v>180</v>
      </c>
      <c r="E7" s="50"/>
      <c r="F7" s="50"/>
      <c r="G7" s="103"/>
      <c r="H7" s="103" t="s">
        <v>181</v>
      </c>
      <c r="I7" s="108"/>
    </row>
    <row r="8" ht="14.25" customHeight="1">
      <c r="A8" s="50"/>
      <c r="B8" s="60"/>
      <c r="C8" s="60"/>
      <c r="D8" s="42" t="s">
        <v>182</v>
      </c>
      <c r="E8" s="50"/>
      <c r="F8" s="50"/>
      <c r="G8" s="42"/>
      <c r="H8" s="109"/>
      <c r="I8" s="109"/>
    </row>
    <row r="9" ht="14.25" customHeight="1">
      <c r="A9" s="50"/>
      <c r="B9" s="50"/>
      <c r="C9" s="50"/>
      <c r="D9" s="54"/>
      <c r="E9" s="50"/>
      <c r="F9" s="50"/>
    </row>
    <row r="10" ht="14.25" customHeight="1">
      <c r="A10" s="50"/>
      <c r="B10" s="50"/>
      <c r="C10" s="50"/>
      <c r="D10" s="54"/>
      <c r="E10" s="50"/>
      <c r="F10" s="50"/>
    </row>
    <row r="11" ht="14.25" customHeight="1">
      <c r="A11" s="50"/>
      <c r="B11" s="50"/>
      <c r="C11" s="50"/>
      <c r="D11" s="54"/>
      <c r="E11" s="50"/>
      <c r="F11" s="50"/>
    </row>
    <row r="12" ht="14.2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ht="14.2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ht="14.2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ht="14.2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ht="14.25" customHeight="1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ht="14.2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ht="14.25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ht="14.25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ht="14.2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ht="14.2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ht="14.2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ht="14.25" customHeight="1">
      <c r="A25" s="50"/>
    </row>
    <row r="26" ht="14.25" customHeight="1">
      <c r="A26" s="50"/>
    </row>
    <row r="27" ht="14.25" customHeight="1">
      <c r="A27" s="50"/>
    </row>
    <row r="28" ht="14.25" customHeight="1">
      <c r="A28" s="50"/>
    </row>
    <row r="29" ht="14.25" customHeight="1">
      <c r="A29" s="50"/>
    </row>
    <row r="30" ht="14.25" customHeight="1">
      <c r="A30" s="50"/>
    </row>
    <row r="31" ht="14.25" customHeight="1">
      <c r="A31" s="50"/>
    </row>
    <row r="32" ht="14.25" customHeight="1">
      <c r="A32" s="50"/>
    </row>
    <row r="33" ht="14.25" customHeight="1">
      <c r="A33" s="50"/>
    </row>
    <row r="34" ht="14.25" customHeight="1">
      <c r="A34" s="50"/>
    </row>
    <row r="35" ht="14.25" customHeight="1">
      <c r="A35" s="50"/>
    </row>
    <row r="36" ht="14.25" customHeight="1">
      <c r="A36" s="50"/>
    </row>
    <row r="37" ht="14.25" customHeight="1">
      <c r="A37" s="50"/>
    </row>
    <row r="38" ht="14.25" customHeight="1">
      <c r="A38" s="50"/>
    </row>
    <row r="39" ht="14.25" customHeight="1">
      <c r="A39" s="50"/>
    </row>
    <row r="40" ht="14.25" customHeight="1">
      <c r="A40" s="50"/>
    </row>
    <row r="41" ht="14.25" customHeight="1">
      <c r="A41" s="50"/>
    </row>
    <row r="42" ht="14.25" customHeight="1">
      <c r="A42" s="50"/>
    </row>
    <row r="43" ht="14.25" customHeight="1">
      <c r="A43" s="50"/>
    </row>
    <row r="44" ht="14.25" customHeight="1">
      <c r="A44" s="50"/>
    </row>
    <row r="45" ht="14.25" customHeight="1">
      <c r="A45" s="50"/>
    </row>
    <row r="46" ht="14.25" customHeight="1">
      <c r="A46" s="50"/>
    </row>
    <row r="47" ht="14.25" customHeight="1">
      <c r="A47" s="50"/>
    </row>
    <row r="48" ht="14.25" customHeight="1">
      <c r="A48" s="50"/>
    </row>
    <row r="49" ht="14.25" customHeight="1">
      <c r="A49" s="50"/>
    </row>
    <row r="50" ht="14.25" customHeight="1">
      <c r="A50" s="50"/>
    </row>
    <row r="51" ht="14.25" customHeight="1">
      <c r="A51" s="50"/>
    </row>
    <row r="52" ht="14.25" customHeight="1">
      <c r="A52" s="50"/>
    </row>
    <row r="53" ht="14.25" customHeight="1">
      <c r="A53" s="50"/>
    </row>
    <row r="54" ht="14.25" customHeight="1">
      <c r="A54" s="50"/>
    </row>
    <row r="55" ht="14.25" customHeight="1">
      <c r="A55" s="50"/>
    </row>
    <row r="56" ht="14.25" customHeight="1">
      <c r="A56" s="50"/>
    </row>
    <row r="57" ht="14.25" customHeight="1">
      <c r="A57" s="50"/>
    </row>
    <row r="58" ht="14.25" customHeight="1">
      <c r="A58" s="50"/>
    </row>
    <row r="59" ht="14.25" customHeight="1">
      <c r="A59" s="50"/>
    </row>
    <row r="60" ht="14.25" customHeight="1">
      <c r="A60" s="50"/>
    </row>
    <row r="61" ht="14.25" customHeight="1">
      <c r="A61" s="50"/>
    </row>
    <row r="62" ht="14.25" customHeight="1">
      <c r="A62" s="50"/>
    </row>
    <row r="63" ht="14.25" customHeight="1">
      <c r="A63" s="50"/>
    </row>
    <row r="64" ht="14.25" customHeight="1">
      <c r="A64" s="50"/>
    </row>
    <row r="65" ht="14.25" customHeight="1">
      <c r="A65" s="50"/>
    </row>
    <row r="66" ht="14.25" customHeight="1">
      <c r="A66" s="50"/>
    </row>
    <row r="67" ht="14.25" customHeight="1">
      <c r="A67" s="50"/>
    </row>
    <row r="68" ht="14.25" customHeight="1">
      <c r="A68" s="50"/>
    </row>
    <row r="69" ht="14.25" customHeight="1">
      <c r="A69" s="50"/>
    </row>
    <row r="70" ht="14.25" customHeight="1">
      <c r="A70" s="50"/>
    </row>
    <row r="71" ht="14.25" customHeight="1">
      <c r="A71" s="50"/>
    </row>
    <row r="72" ht="14.25" customHeight="1">
      <c r="A72" s="50"/>
    </row>
    <row r="73" ht="14.25" customHeight="1">
      <c r="A73" s="50"/>
    </row>
    <row r="74" ht="14.25" customHeight="1">
      <c r="A74" s="50"/>
    </row>
    <row r="75" ht="14.25" customHeight="1">
      <c r="A75" s="50"/>
    </row>
    <row r="76" ht="14.25" customHeight="1">
      <c r="A76" s="50"/>
    </row>
    <row r="77" ht="14.25" customHeight="1">
      <c r="A77" s="50"/>
    </row>
    <row r="78" ht="14.25" customHeight="1">
      <c r="A78" s="50"/>
    </row>
    <row r="79" ht="14.25" customHeight="1">
      <c r="A79" s="50"/>
    </row>
    <row r="80" ht="14.25" customHeight="1">
      <c r="A80" s="50"/>
    </row>
    <row r="81" ht="14.25" customHeight="1">
      <c r="A81" s="50"/>
    </row>
    <row r="82" ht="14.25" customHeight="1">
      <c r="A82" s="50"/>
    </row>
    <row r="83" ht="14.25" customHeight="1">
      <c r="A83" s="50"/>
    </row>
    <row r="84" ht="14.25" customHeight="1">
      <c r="A84" s="50"/>
    </row>
    <row r="85" ht="14.25" customHeight="1">
      <c r="A85" s="50"/>
    </row>
    <row r="86" ht="14.25" customHeight="1">
      <c r="A86" s="50"/>
    </row>
    <row r="87" ht="14.25" customHeight="1">
      <c r="A87" s="50"/>
    </row>
    <row r="88" ht="14.25" customHeight="1">
      <c r="A88" s="50"/>
    </row>
    <row r="89" ht="14.25" customHeight="1">
      <c r="A89" s="50"/>
    </row>
    <row r="90" ht="14.25" customHeight="1">
      <c r="A90" s="50"/>
    </row>
    <row r="91" ht="14.25" customHeight="1">
      <c r="A91" s="50"/>
    </row>
    <row r="92" ht="14.25" customHeight="1">
      <c r="A92" s="50"/>
    </row>
    <row r="93" ht="14.25" customHeight="1">
      <c r="A93" s="50"/>
    </row>
    <row r="94" ht="14.25" customHeight="1">
      <c r="A94" s="50"/>
    </row>
    <row r="95" ht="14.25" customHeight="1">
      <c r="A95" s="50"/>
    </row>
    <row r="96" ht="14.25" customHeight="1">
      <c r="A96" s="50"/>
    </row>
    <row r="97" ht="14.25" customHeight="1">
      <c r="A97" s="50"/>
    </row>
    <row r="98" ht="14.25" customHeight="1">
      <c r="A98" s="50"/>
    </row>
    <row r="99" ht="14.25" customHeight="1">
      <c r="A99" s="50"/>
    </row>
    <row r="100" ht="14.25" customHeight="1">
      <c r="A100" s="50"/>
    </row>
    <row r="101" ht="14.25" customHeight="1">
      <c r="A101" s="50"/>
    </row>
    <row r="102" ht="14.25" customHeight="1">
      <c r="A102" s="50"/>
    </row>
    <row r="103" ht="14.25" customHeight="1">
      <c r="A103" s="50"/>
    </row>
    <row r="104" ht="14.25" customHeight="1">
      <c r="A104" s="50"/>
    </row>
    <row r="105" ht="14.25" customHeight="1">
      <c r="A105" s="50"/>
    </row>
    <row r="106" ht="14.25" customHeight="1">
      <c r="A106" s="50"/>
    </row>
    <row r="107" ht="14.25" customHeight="1">
      <c r="A107" s="50"/>
    </row>
    <row r="108" ht="14.25" customHeight="1">
      <c r="A108" s="50"/>
    </row>
    <row r="109" ht="14.25" customHeight="1">
      <c r="A109" s="50"/>
    </row>
    <row r="110" ht="14.25" customHeight="1">
      <c r="A110" s="50"/>
    </row>
    <row r="111" ht="14.25" customHeight="1">
      <c r="A111" s="50"/>
    </row>
    <row r="112" ht="14.25" customHeight="1">
      <c r="A112" s="50"/>
    </row>
    <row r="113" ht="14.25" customHeight="1">
      <c r="A113" s="50"/>
    </row>
    <row r="114" ht="14.25" customHeight="1">
      <c r="A114" s="50"/>
    </row>
    <row r="115" ht="14.25" customHeight="1">
      <c r="A115" s="50"/>
    </row>
    <row r="116" ht="14.25" customHeight="1">
      <c r="A116" s="50"/>
    </row>
    <row r="117" ht="14.25" customHeight="1">
      <c r="A117" s="50"/>
    </row>
    <row r="118" ht="14.25" customHeight="1">
      <c r="A118" s="50"/>
    </row>
    <row r="119" ht="14.25" customHeight="1">
      <c r="A119" s="50"/>
    </row>
    <row r="120" ht="14.25" customHeight="1">
      <c r="A120" s="50"/>
    </row>
    <row r="121" ht="14.25" customHeight="1">
      <c r="A121" s="50"/>
    </row>
    <row r="122" ht="14.25" customHeight="1">
      <c r="A122" s="50"/>
    </row>
    <row r="123" ht="14.25" customHeight="1">
      <c r="A123" s="50"/>
    </row>
    <row r="124" ht="14.25" customHeight="1">
      <c r="A124" s="50"/>
    </row>
    <row r="125" ht="14.25" customHeight="1">
      <c r="A125" s="50"/>
    </row>
    <row r="126" ht="14.25" customHeight="1">
      <c r="A126" s="50"/>
    </row>
    <row r="127" ht="14.25" customHeight="1">
      <c r="A127" s="50"/>
    </row>
    <row r="128" ht="14.25" customHeight="1">
      <c r="A128" s="50"/>
    </row>
    <row r="129" ht="14.25" customHeight="1">
      <c r="A129" s="50"/>
    </row>
    <row r="130" ht="14.25" customHeight="1">
      <c r="A130" s="50"/>
    </row>
    <row r="131" ht="14.25" customHeight="1">
      <c r="A131" s="50"/>
    </row>
    <row r="132" ht="14.25" customHeight="1">
      <c r="A132" s="50"/>
    </row>
    <row r="133" ht="14.25" customHeight="1">
      <c r="A133" s="50"/>
    </row>
    <row r="134" ht="14.25" customHeight="1">
      <c r="A134" s="50"/>
    </row>
    <row r="135" ht="14.25" customHeight="1">
      <c r="A135" s="50"/>
    </row>
    <row r="136" ht="14.25" customHeight="1">
      <c r="A136" s="50"/>
    </row>
    <row r="137" ht="14.25" customHeight="1">
      <c r="A137" s="50"/>
    </row>
    <row r="138" ht="14.25" customHeight="1">
      <c r="A138" s="50"/>
    </row>
    <row r="139" ht="14.25" customHeight="1">
      <c r="A139" s="50"/>
    </row>
    <row r="140" ht="14.25" customHeight="1">
      <c r="A140" s="50"/>
    </row>
    <row r="141" ht="14.25" customHeight="1">
      <c r="A141" s="50"/>
    </row>
    <row r="142" ht="14.25" customHeight="1">
      <c r="A142" s="50"/>
    </row>
    <row r="143" ht="14.25" customHeight="1">
      <c r="A143" s="50"/>
    </row>
    <row r="144" ht="14.25" customHeight="1">
      <c r="A144" s="50"/>
    </row>
    <row r="145" ht="14.25" customHeight="1">
      <c r="A145" s="50"/>
    </row>
    <row r="146" ht="14.25" customHeight="1">
      <c r="A146" s="50"/>
    </row>
    <row r="147" ht="14.25" customHeight="1">
      <c r="A147" s="50"/>
    </row>
    <row r="148" ht="14.25" customHeight="1">
      <c r="A148" s="50"/>
    </row>
    <row r="149" ht="14.25" customHeight="1">
      <c r="A149" s="50"/>
    </row>
    <row r="150" ht="14.25" customHeight="1">
      <c r="A150" s="50"/>
    </row>
    <row r="151" ht="14.25" customHeight="1">
      <c r="A151" s="50"/>
    </row>
    <row r="152" ht="14.25" customHeight="1">
      <c r="A152" s="50"/>
    </row>
    <row r="153" ht="14.25" customHeight="1">
      <c r="A153" s="50"/>
    </row>
    <row r="154" ht="14.25" customHeight="1">
      <c r="A154" s="50"/>
    </row>
    <row r="155" ht="14.25" customHeight="1">
      <c r="A155" s="50"/>
    </row>
    <row r="156" ht="14.25" customHeight="1">
      <c r="A156" s="50"/>
    </row>
    <row r="157" ht="14.25" customHeight="1">
      <c r="A157" s="50"/>
    </row>
    <row r="158" ht="14.25" customHeight="1">
      <c r="A158" s="50"/>
    </row>
    <row r="159" ht="14.25" customHeight="1">
      <c r="A159" s="50"/>
    </row>
    <row r="160" ht="14.25" customHeight="1">
      <c r="A160" s="50"/>
    </row>
    <row r="161" ht="14.25" customHeight="1">
      <c r="A161" s="50"/>
    </row>
    <row r="162" ht="14.25" customHeight="1">
      <c r="A162" s="50"/>
    </row>
    <row r="163" ht="14.25" customHeight="1">
      <c r="A163" s="50"/>
    </row>
    <row r="164" ht="14.25" customHeight="1">
      <c r="A164" s="50"/>
    </row>
    <row r="165" ht="14.25" customHeight="1">
      <c r="A165" s="50"/>
    </row>
    <row r="166" ht="14.25" customHeight="1">
      <c r="A166" s="50"/>
    </row>
    <row r="167" ht="14.25" customHeight="1">
      <c r="A167" s="50"/>
    </row>
    <row r="168" ht="14.25" customHeight="1">
      <c r="A168" s="50"/>
    </row>
    <row r="169" ht="14.25" customHeight="1">
      <c r="A169" s="50"/>
    </row>
    <row r="170" ht="14.25" customHeight="1">
      <c r="A170" s="50"/>
    </row>
    <row r="171" ht="14.25" customHeight="1">
      <c r="A171" s="50"/>
    </row>
    <row r="172" ht="14.25" customHeight="1">
      <c r="A172" s="50"/>
    </row>
    <row r="173" ht="14.25" customHeight="1">
      <c r="A173" s="50"/>
    </row>
    <row r="174" ht="14.25" customHeight="1">
      <c r="A174" s="50"/>
    </row>
    <row r="175" ht="14.25" customHeight="1">
      <c r="A175" s="50"/>
    </row>
    <row r="176" ht="14.25" customHeight="1">
      <c r="A176" s="50"/>
    </row>
    <row r="177" ht="14.25" customHeight="1">
      <c r="A177" s="50"/>
    </row>
    <row r="178" ht="14.25" customHeight="1">
      <c r="A178" s="50"/>
    </row>
    <row r="179" ht="14.25" customHeight="1">
      <c r="A179" s="50"/>
    </row>
    <row r="180" ht="14.25" customHeight="1">
      <c r="A180" s="50"/>
    </row>
    <row r="181" ht="14.25" customHeight="1">
      <c r="A181" s="50"/>
    </row>
    <row r="182" ht="14.25" customHeight="1">
      <c r="A182" s="50"/>
    </row>
    <row r="183" ht="14.25" customHeight="1">
      <c r="A183" s="50"/>
    </row>
    <row r="184" ht="14.25" customHeight="1">
      <c r="A184" s="50"/>
    </row>
    <row r="185" ht="14.25" customHeight="1">
      <c r="A185" s="50"/>
    </row>
    <row r="186" ht="14.25" customHeight="1">
      <c r="A186" s="50"/>
    </row>
    <row r="187" ht="14.25" customHeight="1">
      <c r="A187" s="50"/>
    </row>
    <row r="188" ht="14.25" customHeight="1">
      <c r="A188" s="50"/>
    </row>
    <row r="189" ht="14.25" customHeight="1">
      <c r="A189" s="50"/>
    </row>
    <row r="190" ht="14.25" customHeight="1">
      <c r="A190" s="50"/>
    </row>
    <row r="191" ht="14.25" customHeight="1">
      <c r="A191" s="50"/>
    </row>
    <row r="192" ht="14.25" customHeight="1">
      <c r="A192" s="50"/>
    </row>
    <row r="193" ht="14.25" customHeight="1">
      <c r="A193" s="50"/>
    </row>
    <row r="194" ht="14.25" customHeight="1">
      <c r="A194" s="50"/>
    </row>
    <row r="195" ht="14.25" customHeight="1">
      <c r="A195" s="50"/>
    </row>
    <row r="196" ht="14.25" customHeight="1">
      <c r="A196" s="50"/>
    </row>
    <row r="197" ht="14.25" customHeight="1">
      <c r="A197" s="50"/>
    </row>
    <row r="198" ht="14.25" customHeight="1">
      <c r="A198" s="50"/>
    </row>
    <row r="199" ht="14.25" customHeight="1">
      <c r="A199" s="50"/>
    </row>
    <row r="200" ht="14.25" customHeight="1">
      <c r="A200" s="50"/>
    </row>
    <row r="201" ht="14.25" customHeight="1">
      <c r="A201" s="50"/>
    </row>
    <row r="202" ht="14.25" customHeight="1">
      <c r="A202" s="50"/>
    </row>
    <row r="203" ht="14.25" customHeight="1">
      <c r="A203" s="50"/>
    </row>
    <row r="204" ht="14.25" customHeight="1">
      <c r="A204" s="50"/>
    </row>
    <row r="205" ht="14.25" customHeight="1">
      <c r="A205" s="50"/>
    </row>
    <row r="206" ht="14.25" customHeight="1">
      <c r="A206" s="50"/>
    </row>
    <row r="207" ht="14.25" customHeight="1">
      <c r="A207" s="50"/>
    </row>
    <row r="208" ht="14.25" customHeight="1">
      <c r="A208" s="50"/>
    </row>
    <row r="209" ht="14.25" customHeight="1">
      <c r="A209" s="50"/>
    </row>
    <row r="210" ht="14.25" customHeight="1">
      <c r="A210" s="50"/>
    </row>
    <row r="211" ht="14.25" customHeight="1">
      <c r="A211" s="50"/>
    </row>
    <row r="212" ht="14.25" customHeight="1">
      <c r="A212" s="50"/>
    </row>
    <row r="213" ht="14.25" customHeight="1">
      <c r="A213" s="50"/>
    </row>
    <row r="214" ht="14.25" customHeight="1">
      <c r="A214" s="50"/>
    </row>
    <row r="215" ht="14.25" customHeight="1">
      <c r="A215" s="50"/>
    </row>
    <row r="216" ht="14.25" customHeight="1">
      <c r="A216" s="50"/>
    </row>
    <row r="217" ht="14.25" customHeight="1">
      <c r="A217" s="50"/>
    </row>
    <row r="218" ht="14.25" customHeight="1">
      <c r="A218" s="50"/>
    </row>
    <row r="219" ht="14.25" customHeight="1">
      <c r="A219" s="50"/>
    </row>
    <row r="220" ht="14.25" customHeight="1">
      <c r="A220" s="50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E2:F2"/>
  </mergeCells>
  <printOptions/>
  <pageMargins bottom="0.75" footer="0.0" header="0.0" left="0.7" right="0.7" top="0.75"/>
  <pageSetup orientation="landscape"/>
  <drawing r:id="rId1"/>
</worksheet>
</file>