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juancarlosvelten/Dropbox/BurklandMarketingAssets/"/>
    </mc:Choice>
  </mc:AlternateContent>
  <bookViews>
    <workbookView xWindow="340" yWindow="460" windowWidth="24660" windowHeight="14520"/>
  </bookViews>
  <sheets>
    <sheet name="Sheet1" sheetId="1" r:id="rId1"/>
  </sheets>
  <calcPr calcId="150001" iterate="1" iterateCount="1000" concurrentCalc="0"/>
  <fileRecoveryPr autoRecover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D13" i="1"/>
  <c r="E12" i="1"/>
  <c r="E13" i="1"/>
  <c r="F12" i="1"/>
  <c r="F13" i="1"/>
  <c r="G12" i="1"/>
  <c r="G13" i="1"/>
  <c r="G9" i="1"/>
  <c r="D11" i="1"/>
  <c r="D15" i="1"/>
  <c r="E11" i="1"/>
  <c r="E15" i="1"/>
  <c r="F11" i="1"/>
  <c r="F15" i="1"/>
  <c r="G11" i="1"/>
  <c r="G15" i="1"/>
  <c r="G18" i="1"/>
  <c r="C27" i="1"/>
  <c r="D25" i="1"/>
  <c r="D27" i="1"/>
  <c r="E25" i="1"/>
  <c r="E27" i="1"/>
  <c r="F25" i="1"/>
  <c r="F27" i="1"/>
  <c r="G25" i="1"/>
  <c r="G21" i="1"/>
  <c r="G26" i="1"/>
  <c r="G27" i="1"/>
  <c r="G20" i="1"/>
  <c r="G22" i="1"/>
  <c r="F18" i="1"/>
  <c r="F22" i="1"/>
  <c r="D18" i="1"/>
  <c r="F24" i="1"/>
  <c r="E18" i="1"/>
  <c r="E22" i="1"/>
  <c r="D22" i="1"/>
  <c r="D24" i="1"/>
  <c r="D29" i="1"/>
  <c r="E29" i="1"/>
  <c r="F29" i="1"/>
  <c r="G29" i="1"/>
  <c r="G32" i="1"/>
  <c r="E20" i="1"/>
  <c r="F20" i="1"/>
  <c r="D20" i="1"/>
  <c r="F9" i="1"/>
  <c r="E9" i="1"/>
  <c r="D9" i="1"/>
  <c r="C19" i="1"/>
  <c r="G31" i="1"/>
</calcChain>
</file>

<file path=xl/comments1.xml><?xml version="1.0" encoding="utf-8"?>
<comments xmlns="http://schemas.openxmlformats.org/spreadsheetml/2006/main">
  <authors>
    <author>Jeff Burkland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Jeff Burkland:</t>
        </r>
        <r>
          <rPr>
            <sz val="9"/>
            <color indexed="81"/>
            <rFont val="Tahoma"/>
            <family val="2"/>
          </rPr>
          <t xml:space="preserve">
We've seen value of up to 2% of the commitment amount and we've seen $50k</t>
        </r>
      </text>
    </comment>
  </commentList>
</comments>
</file>

<file path=xl/sharedStrings.xml><?xml version="1.0" encoding="utf-8"?>
<sst xmlns="http://schemas.openxmlformats.org/spreadsheetml/2006/main" count="42" uniqueCount="35">
  <si>
    <t>End 1H18</t>
  </si>
  <si>
    <t>End 2H18</t>
  </si>
  <si>
    <t>End 1H19</t>
  </si>
  <si>
    <t>No Venture Debt</t>
  </si>
  <si>
    <t>Venture Debt</t>
  </si>
  <si>
    <t>Venture debt %</t>
  </si>
  <si>
    <t>Venture debt $</t>
  </si>
  <si>
    <t>New Equity $</t>
  </si>
  <si>
    <t>Company cash burn</t>
  </si>
  <si>
    <t>Valuation Growth/Half</t>
  </si>
  <si>
    <t>New Equity %</t>
  </si>
  <si>
    <t>Same valuation as scenario above -- this exercise is just to compare financing structures in isolation</t>
  </si>
  <si>
    <t>End 2H19</t>
  </si>
  <si>
    <t>Cash at end of period</t>
  </si>
  <si>
    <t>Initial negative is to set it up</t>
  </si>
  <si>
    <t>Want cash at end of both periods to match by adjusting equity raised in Venture Debt scenario</t>
  </si>
  <si>
    <t>Add'l equity available (positive favors venture debt)</t>
  </si>
  <si>
    <t>Assumes pay off at financing and no pre-payment penalty.  Pre-payment penalty likely minor.</t>
  </si>
  <si>
    <t>Value saved (positive favors venture debt)</t>
  </si>
  <si>
    <t>Marginal Investor %</t>
  </si>
  <si>
    <t>Marginal Investor and Debt %</t>
  </si>
  <si>
    <t>Marginal, because investor ownership prior to the model doesn't impact this comparison</t>
  </si>
  <si>
    <t>Value of venture debt highly sensitive to this input.</t>
  </si>
  <si>
    <t>P&amp;I to venture debt</t>
  </si>
  <si>
    <t>Assumes Valuation is a function of ARR and multiple, not cash nor new cash.  Makes scenarios more apples to apples also.</t>
  </si>
  <si>
    <t>Base Valuation</t>
  </si>
  <si>
    <t>Base Base Valuation Growth/Half</t>
  </si>
  <si>
    <t>Valuation (base value plus cash)</t>
  </si>
  <si>
    <t>This is a model created by Burkland Associates to illustrate a specific case where venture debt can be beneficial for a startup.</t>
  </si>
  <si>
    <t>The model is not a promise, grarantee or an assertion to make a case for or against this type of financing.</t>
  </si>
  <si>
    <t>A Model for exploring whether to raise Venture Debt *</t>
  </si>
  <si>
    <t>* Disclosure:</t>
  </si>
  <si>
    <t>Input your assumptions in the RED cells</t>
  </si>
  <si>
    <t>BASIC ASSUMPTIONS:</t>
  </si>
  <si>
    <t>The model can include assumptions that do not apply to your business, or omit assumptions that should apply to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</si>
</sst>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164" fontId="6" fillId="0" borderId="0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9" fontId="6" fillId="3" borderId="0" xfId="0" applyNumberFormat="1" applyFont="1" applyFill="1" applyBorder="1"/>
    <xf numFmtId="0" fontId="4" fillId="0" borderId="5" xfId="0" applyFont="1" applyBorder="1"/>
    <xf numFmtId="164" fontId="6" fillId="0" borderId="5" xfId="1" applyNumberFormat="1" applyFont="1" applyBorder="1"/>
    <xf numFmtId="9" fontId="4" fillId="0" borderId="0" xfId="0" applyNumberFormat="1" applyFont="1" applyBorder="1"/>
    <xf numFmtId="9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/>
    <xf numFmtId="10" fontId="4" fillId="0" borderId="7" xfId="0" applyNumberFormat="1" applyFont="1" applyBorder="1"/>
    <xf numFmtId="10" fontId="4" fillId="0" borderId="8" xfId="0" applyNumberFormat="1" applyFont="1" applyBorder="1"/>
    <xf numFmtId="164" fontId="7" fillId="0" borderId="5" xfId="1" applyNumberFormat="1" applyFont="1" applyBorder="1"/>
    <xf numFmtId="164" fontId="6" fillId="0" borderId="0" xfId="0" applyNumberFormat="1" applyFont="1" applyBorder="1"/>
    <xf numFmtId="10" fontId="6" fillId="0" borderId="0" xfId="0" applyNumberFormat="1" applyFont="1" applyBorder="1"/>
    <xf numFmtId="0" fontId="6" fillId="0" borderId="0" xfId="0" applyFont="1" applyBorder="1"/>
    <xf numFmtId="10" fontId="6" fillId="0" borderId="5" xfId="0" applyNumberFormat="1" applyFont="1" applyBorder="1"/>
    <xf numFmtId="9" fontId="6" fillId="0" borderId="0" xfId="0" applyNumberFormat="1" applyFont="1" applyBorder="1"/>
    <xf numFmtId="164" fontId="4" fillId="0" borderId="0" xfId="0" applyNumberFormat="1" applyFont="1" applyBorder="1"/>
    <xf numFmtId="10" fontId="4" fillId="0" borderId="0" xfId="0" applyNumberFormat="1" applyFont="1" applyBorder="1"/>
    <xf numFmtId="164" fontId="7" fillId="0" borderId="0" xfId="1" applyNumberFormat="1" applyFont="1" applyBorder="1"/>
    <xf numFmtId="10" fontId="5" fillId="0" borderId="0" xfId="0" applyNumberFormat="1" applyFont="1" applyFill="1"/>
    <xf numFmtId="164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ont="1" applyFill="1" applyBorder="1"/>
    <xf numFmtId="0" fontId="9" fillId="0" borderId="0" xfId="0" applyFont="1" applyFill="1" applyBorder="1"/>
    <xf numFmtId="0" fontId="9" fillId="0" borderId="1" xfId="0" applyFont="1" applyBorder="1"/>
    <xf numFmtId="0" fontId="9" fillId="0" borderId="0" xfId="0" applyFont="1"/>
    <xf numFmtId="10" fontId="9" fillId="2" borderId="0" xfId="0" applyNumberFormat="1" applyFont="1" applyFill="1"/>
    <xf numFmtId="164" fontId="9" fillId="2" borderId="0" xfId="0" applyNumberFormat="1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7"/>
  <sheetViews>
    <sheetView showGridLines="0" tabSelected="1" zoomScale="91" zoomScaleNormal="130" zoomScalePageLayoutView="130" workbookViewId="0">
      <selection activeCell="J10" sqref="J10"/>
    </sheetView>
  </sheetViews>
  <sheetFormatPr baseColWidth="10" defaultColWidth="8.83203125" defaultRowHeight="15" x14ac:dyDescent="0.2"/>
  <cols>
    <col min="1" max="1" width="8.83203125" style="1"/>
    <col min="2" max="2" width="29.1640625" style="1" customWidth="1"/>
    <col min="3" max="3" width="12.1640625" style="1" bestFit="1" customWidth="1"/>
    <col min="4" max="7" width="14.1640625" style="1" customWidth="1"/>
    <col min="8" max="8" width="3.83203125" style="1" customWidth="1"/>
    <col min="9" max="16384" width="8.83203125" style="1"/>
  </cols>
  <sheetData>
    <row r="2" spans="2:10" customFormat="1" ht="21" x14ac:dyDescent="0.25">
      <c r="B2" s="39" t="s">
        <v>30</v>
      </c>
      <c r="C2" s="40"/>
      <c r="D2" s="40"/>
      <c r="E2" s="40"/>
      <c r="F2" s="40"/>
      <c r="G2" s="40"/>
    </row>
    <row r="3" spans="2:10" customFormat="1" ht="21" x14ac:dyDescent="0.25">
      <c r="B3" s="37"/>
      <c r="C3" s="30"/>
      <c r="D3" s="30"/>
      <c r="E3" s="30"/>
      <c r="F3" s="30"/>
      <c r="G3" s="30"/>
      <c r="J3" s="1"/>
    </row>
    <row r="4" spans="2:10" customFormat="1" ht="21" x14ac:dyDescent="0.25">
      <c r="B4" s="38" t="s">
        <v>32</v>
      </c>
      <c r="C4" s="30"/>
      <c r="D4" s="30"/>
      <c r="E4" s="30"/>
      <c r="F4" s="30"/>
      <c r="G4" s="30"/>
      <c r="I4" s="34" t="s">
        <v>33</v>
      </c>
    </row>
    <row r="5" spans="2:10" x14ac:dyDescent="0.2">
      <c r="D5" s="2" t="s">
        <v>0</v>
      </c>
      <c r="E5" s="2" t="s">
        <v>1</v>
      </c>
      <c r="F5" s="2" t="s">
        <v>2</v>
      </c>
      <c r="G5" s="2" t="s">
        <v>12</v>
      </c>
      <c r="H5" s="2"/>
    </row>
    <row r="6" spans="2:10" ht="19" x14ac:dyDescent="0.25">
      <c r="B6" s="33" t="s">
        <v>3</v>
      </c>
      <c r="C6" s="3"/>
      <c r="D6" s="3"/>
      <c r="E6" s="3"/>
      <c r="F6" s="3"/>
      <c r="G6" s="4"/>
      <c r="H6" s="6"/>
    </row>
    <row r="7" spans="2:10" x14ac:dyDescent="0.2">
      <c r="B7" s="5" t="s">
        <v>25</v>
      </c>
      <c r="C7" s="6"/>
      <c r="D7" s="7">
        <v>50000000</v>
      </c>
      <c r="E7" s="8">
        <f>D7*(1+$C$8)</f>
        <v>62500000</v>
      </c>
      <c r="F7" s="8">
        <f t="shared" ref="F7:G7" si="0">E7*(1+$C$8)</f>
        <v>78125000</v>
      </c>
      <c r="G7" s="9">
        <f t="shared" si="0"/>
        <v>97656250</v>
      </c>
      <c r="H7" s="8"/>
      <c r="I7" s="1" t="s">
        <v>24</v>
      </c>
    </row>
    <row r="8" spans="2:10" x14ac:dyDescent="0.2">
      <c r="B8" s="5" t="s">
        <v>26</v>
      </c>
      <c r="C8" s="10">
        <v>0.25</v>
      </c>
      <c r="D8" s="6"/>
      <c r="E8" s="6"/>
      <c r="F8" s="6"/>
      <c r="G8" s="11"/>
      <c r="H8" s="6"/>
      <c r="I8" s="1" t="s">
        <v>22</v>
      </c>
    </row>
    <row r="9" spans="2:10" x14ac:dyDescent="0.2">
      <c r="B9" s="5" t="s">
        <v>27</v>
      </c>
      <c r="C9" s="6"/>
      <c r="D9" s="25">
        <f>D7+D13</f>
        <v>57000000</v>
      </c>
      <c r="E9" s="8">
        <f t="shared" ref="E9:G9" si="1">E7+E13</f>
        <v>66500000</v>
      </c>
      <c r="F9" s="8">
        <f t="shared" si="1"/>
        <v>99125000</v>
      </c>
      <c r="G9" s="9">
        <f t="shared" si="1"/>
        <v>115656250</v>
      </c>
      <c r="H9" s="8"/>
    </row>
    <row r="10" spans="2:10" x14ac:dyDescent="0.2">
      <c r="B10" s="5" t="s">
        <v>7</v>
      </c>
      <c r="C10" s="6"/>
      <c r="D10" s="7"/>
      <c r="E10" s="7"/>
      <c r="F10" s="7">
        <v>20000000</v>
      </c>
      <c r="G10" s="12"/>
      <c r="H10" s="7"/>
    </row>
    <row r="11" spans="2:10" x14ac:dyDescent="0.2">
      <c r="B11" s="5" t="s">
        <v>10</v>
      </c>
      <c r="C11" s="13"/>
      <c r="D11" s="13">
        <f>D10/D7</f>
        <v>0</v>
      </c>
      <c r="E11" s="13">
        <f>E10/E7</f>
        <v>0</v>
      </c>
      <c r="F11" s="13">
        <f>F10/(F7+F10)</f>
        <v>0.20382165605095542</v>
      </c>
      <c r="G11" s="14">
        <f>G10/(G7+G10)</f>
        <v>0</v>
      </c>
      <c r="H11" s="13"/>
    </row>
    <row r="12" spans="2:10" x14ac:dyDescent="0.2">
      <c r="B12" s="5" t="s">
        <v>8</v>
      </c>
      <c r="C12" s="6"/>
      <c r="D12" s="7">
        <v>-3000000</v>
      </c>
      <c r="E12" s="7">
        <f>D12</f>
        <v>-3000000</v>
      </c>
      <c r="F12" s="7">
        <f t="shared" ref="F12:G12" si="2">E12</f>
        <v>-3000000</v>
      </c>
      <c r="G12" s="12">
        <f t="shared" si="2"/>
        <v>-3000000</v>
      </c>
      <c r="H12" s="7"/>
    </row>
    <row r="13" spans="2:10" x14ac:dyDescent="0.2">
      <c r="B13" s="5" t="s">
        <v>13</v>
      </c>
      <c r="C13" s="7">
        <v>10000000</v>
      </c>
      <c r="D13" s="8">
        <f>C13+D12+D10</f>
        <v>7000000</v>
      </c>
      <c r="E13" s="8">
        <f t="shared" ref="E13:G13" si="3">D13+E12+E10</f>
        <v>4000000</v>
      </c>
      <c r="F13" s="8">
        <f t="shared" si="3"/>
        <v>21000000</v>
      </c>
      <c r="G13" s="9">
        <f t="shared" si="3"/>
        <v>18000000</v>
      </c>
      <c r="H13" s="8"/>
    </row>
    <row r="14" spans="2:10" x14ac:dyDescent="0.2">
      <c r="B14" s="5"/>
      <c r="C14" s="6"/>
      <c r="D14" s="6"/>
      <c r="E14" s="6"/>
      <c r="F14" s="6"/>
      <c r="G14" s="11"/>
      <c r="H14" s="6"/>
    </row>
    <row r="15" spans="2:10" x14ac:dyDescent="0.2">
      <c r="B15" s="15" t="s">
        <v>19</v>
      </c>
      <c r="C15" s="16"/>
      <c r="D15" s="17">
        <f t="shared" ref="D15:G15" si="4">C15+D11</f>
        <v>0</v>
      </c>
      <c r="E15" s="17">
        <f t="shared" si="4"/>
        <v>0</v>
      </c>
      <c r="F15" s="17">
        <f>E15+F11</f>
        <v>0.20382165605095542</v>
      </c>
      <c r="G15" s="18">
        <f t="shared" si="4"/>
        <v>0.20382165605095542</v>
      </c>
      <c r="H15" s="26"/>
      <c r="I15" s="1" t="s">
        <v>21</v>
      </c>
    </row>
    <row r="16" spans="2:10" x14ac:dyDescent="0.2">
      <c r="G16" s="6"/>
      <c r="H16" s="6"/>
    </row>
    <row r="17" spans="1:9" ht="19" x14ac:dyDescent="0.25">
      <c r="B17" s="33" t="s">
        <v>4</v>
      </c>
      <c r="C17" s="3"/>
      <c r="D17" s="3"/>
      <c r="E17" s="3"/>
      <c r="F17" s="3"/>
      <c r="G17" s="4"/>
      <c r="H17" s="6"/>
    </row>
    <row r="18" spans="1:9" x14ac:dyDescent="0.2">
      <c r="B18" s="5" t="s">
        <v>25</v>
      </c>
      <c r="C18" s="6"/>
      <c r="D18" s="8">
        <f>D7</f>
        <v>50000000</v>
      </c>
      <c r="E18" s="8">
        <f>E7</f>
        <v>62500000</v>
      </c>
      <c r="F18" s="8">
        <f>F7</f>
        <v>78125000</v>
      </c>
      <c r="G18" s="9">
        <f>G7</f>
        <v>97656250</v>
      </c>
      <c r="H18" s="8"/>
      <c r="I18" s="1" t="s">
        <v>11</v>
      </c>
    </row>
    <row r="19" spans="1:9" x14ac:dyDescent="0.2">
      <c r="B19" s="5" t="s">
        <v>9</v>
      </c>
      <c r="C19" s="13">
        <f>C8</f>
        <v>0.25</v>
      </c>
      <c r="D19" s="6"/>
      <c r="E19" s="6"/>
      <c r="F19" s="6"/>
      <c r="G19" s="11"/>
      <c r="H19" s="6"/>
    </row>
    <row r="20" spans="1:9" x14ac:dyDescent="0.2">
      <c r="B20" s="5" t="s">
        <v>27</v>
      </c>
      <c r="C20" s="6"/>
      <c r="D20" s="25">
        <f>D18+D27</f>
        <v>56970000</v>
      </c>
      <c r="E20" s="8">
        <f t="shared" ref="E20:G20" si="5">E18+E27</f>
        <v>66470000</v>
      </c>
      <c r="F20" s="8">
        <f t="shared" si="5"/>
        <v>84095000</v>
      </c>
      <c r="G20" s="9">
        <f t="shared" si="5"/>
        <v>115656250</v>
      </c>
      <c r="H20" s="8"/>
    </row>
    <row r="21" spans="1:9" x14ac:dyDescent="0.2">
      <c r="B21" s="5" t="s">
        <v>7</v>
      </c>
      <c r="C21" s="6"/>
      <c r="D21" s="7"/>
      <c r="E21" s="7"/>
      <c r="F21" s="7"/>
      <c r="G21" s="19">
        <f>F10+F23*C26/2-D23</f>
        <v>20155000</v>
      </c>
      <c r="H21" s="27"/>
    </row>
    <row r="22" spans="1:9" x14ac:dyDescent="0.2">
      <c r="B22" s="5" t="s">
        <v>10</v>
      </c>
      <c r="C22" s="13"/>
      <c r="D22" s="13">
        <f>D11</f>
        <v>0</v>
      </c>
      <c r="E22" s="13">
        <f t="shared" ref="E22" si="6">E21/E18</f>
        <v>0</v>
      </c>
      <c r="F22" s="13">
        <f>F21/(F18+F21)</f>
        <v>0</v>
      </c>
      <c r="G22" s="14">
        <f>G21/(G18+G21)</f>
        <v>0.17107873823594946</v>
      </c>
      <c r="H22" s="13"/>
    </row>
    <row r="23" spans="1:9" x14ac:dyDescent="0.2">
      <c r="B23" s="5" t="s">
        <v>6</v>
      </c>
      <c r="C23" s="6"/>
      <c r="D23" s="20">
        <v>-30000</v>
      </c>
      <c r="E23" s="7"/>
      <c r="F23" s="7">
        <v>5000000</v>
      </c>
      <c r="G23" s="12"/>
      <c r="H23" s="7"/>
      <c r="I23" s="1" t="s">
        <v>14</v>
      </c>
    </row>
    <row r="24" spans="1:9" x14ac:dyDescent="0.2">
      <c r="A24" s="11"/>
      <c r="B24" s="1" t="s">
        <v>5</v>
      </c>
      <c r="C24" s="20"/>
      <c r="D24" s="21">
        <f>50% * (2%*SUM($E$23:$G$23)/$D$18)</f>
        <v>1E-3</v>
      </c>
      <c r="E24" s="22"/>
      <c r="F24" s="21">
        <f>50% * (2%*SUM($E$23:$G$23)/$D$18)</f>
        <v>1E-3</v>
      </c>
      <c r="G24" s="23"/>
      <c r="H24" s="21"/>
    </row>
    <row r="25" spans="1:9" x14ac:dyDescent="0.2">
      <c r="B25" s="5" t="s">
        <v>8</v>
      </c>
      <c r="C25" s="6"/>
      <c r="D25" s="8">
        <f>D12</f>
        <v>-3000000</v>
      </c>
      <c r="E25" s="8">
        <f t="shared" ref="E25:G25" si="7">E12</f>
        <v>-3000000</v>
      </c>
      <c r="F25" s="8">
        <f t="shared" si="7"/>
        <v>-3000000</v>
      </c>
      <c r="G25" s="9">
        <f t="shared" si="7"/>
        <v>-3000000</v>
      </c>
      <c r="H25" s="8"/>
    </row>
    <row r="26" spans="1:9" x14ac:dyDescent="0.2">
      <c r="B26" s="5" t="s">
        <v>23</v>
      </c>
      <c r="C26" s="24">
        <v>0.05</v>
      </c>
      <c r="D26" s="8"/>
      <c r="E26" s="8"/>
      <c r="F26" s="8"/>
      <c r="G26" s="9">
        <f>-F23+-F23*C26/2</f>
        <v>-5125000</v>
      </c>
      <c r="H26" s="8"/>
      <c r="I26" s="1" t="s">
        <v>17</v>
      </c>
    </row>
    <row r="27" spans="1:9" x14ac:dyDescent="0.2">
      <c r="B27" s="5" t="s">
        <v>13</v>
      </c>
      <c r="C27" s="8">
        <f>C13</f>
        <v>10000000</v>
      </c>
      <c r="D27" s="8">
        <f t="shared" ref="D27:F27" si="8">C27+D25+D23+D21+D26</f>
        <v>6970000</v>
      </c>
      <c r="E27" s="8">
        <f t="shared" si="8"/>
        <v>3970000</v>
      </c>
      <c r="F27" s="8">
        <f t="shared" si="8"/>
        <v>5970000</v>
      </c>
      <c r="G27" s="9">
        <f>F27+G25+G23+G21+G26</f>
        <v>18000000</v>
      </c>
      <c r="H27" s="8"/>
      <c r="I27" s="1" t="s">
        <v>15</v>
      </c>
    </row>
    <row r="28" spans="1:9" x14ac:dyDescent="0.2">
      <c r="B28" s="5"/>
      <c r="C28" s="6"/>
      <c r="D28" s="6"/>
      <c r="E28" s="6"/>
      <c r="F28" s="6"/>
      <c r="G28" s="11"/>
      <c r="H28" s="6"/>
    </row>
    <row r="29" spans="1:9" x14ac:dyDescent="0.2">
      <c r="B29" s="15" t="s">
        <v>20</v>
      </c>
      <c r="C29" s="16"/>
      <c r="D29" s="17">
        <f>D22+D24</f>
        <v>1E-3</v>
      </c>
      <c r="E29" s="17">
        <f t="shared" ref="E29:G29" si="9">E22+E24+D29</f>
        <v>1E-3</v>
      </c>
      <c r="F29" s="17">
        <f t="shared" si="9"/>
        <v>2E-3</v>
      </c>
      <c r="G29" s="18">
        <f t="shared" si="9"/>
        <v>0.17307873823594946</v>
      </c>
      <c r="H29" s="26"/>
      <c r="I29" s="1" t="s">
        <v>21</v>
      </c>
    </row>
    <row r="31" spans="1:9" ht="19" x14ac:dyDescent="0.25">
      <c r="B31" s="34" t="s">
        <v>16</v>
      </c>
      <c r="G31" s="35">
        <f>G15-G29</f>
        <v>3.074291781500596E-2</v>
      </c>
      <c r="H31" s="28"/>
    </row>
    <row r="32" spans="1:9" ht="19" x14ac:dyDescent="0.25">
      <c r="B32" s="34" t="s">
        <v>18</v>
      </c>
      <c r="G32" s="36">
        <f>(G9*G15) - (G20*G29)</f>
        <v>3555610.5885417834</v>
      </c>
      <c r="H32" s="29"/>
    </row>
    <row r="34" spans="2:2" ht="19" x14ac:dyDescent="0.25">
      <c r="B34" s="32" t="s">
        <v>31</v>
      </c>
    </row>
    <row r="35" spans="2:2" x14ac:dyDescent="0.2">
      <c r="B35" s="31" t="s">
        <v>28</v>
      </c>
    </row>
    <row r="36" spans="2:2" x14ac:dyDescent="0.2">
      <c r="B36" s="31" t="s">
        <v>29</v>
      </c>
    </row>
    <row r="37" spans="2:2" x14ac:dyDescent="0.2">
      <c r="B37" s="31" t="s">
        <v>34</v>
      </c>
    </row>
  </sheetData>
  <mergeCells count="1">
    <mergeCell ref="B2:G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Burkland</dc:creator>
  <cp:lastModifiedBy>Microsoft Office User</cp:lastModifiedBy>
  <dcterms:created xsi:type="dcterms:W3CDTF">2016-03-16T18:34:29Z</dcterms:created>
  <dcterms:modified xsi:type="dcterms:W3CDTF">2017-10-17T16:01:06Z</dcterms:modified>
</cp:coreProperties>
</file>